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210" windowHeight="4800" activeTab="0"/>
  </bookViews>
  <sheets>
    <sheet name="1Q23" sheetId="1" r:id="rId1"/>
    <sheet name="1Y22" sheetId="2" r:id="rId2"/>
    <sheet name="3Q22" sheetId="3" r:id="rId3"/>
    <sheet name="1H22" sheetId="4" r:id="rId4"/>
    <sheet name="1Q22" sheetId="5" r:id="rId5"/>
    <sheet name="1Y21" sheetId="6" r:id="rId6"/>
    <sheet name="3Q21" sheetId="7" r:id="rId7"/>
    <sheet name="1H21" sheetId="8" r:id="rId8"/>
    <sheet name="1Q21" sheetId="9" r:id="rId9"/>
    <sheet name="1Y20" sheetId="10" r:id="rId10"/>
    <sheet name="3Q20" sheetId="11" r:id="rId11"/>
    <sheet name="1H20" sheetId="12" r:id="rId12"/>
    <sheet name="1Q20" sheetId="13" r:id="rId13"/>
    <sheet name="1Y19" sheetId="14" r:id="rId14"/>
    <sheet name="3Q19" sheetId="15" r:id="rId15"/>
    <sheet name="1H19" sheetId="16" r:id="rId16"/>
    <sheet name="1Q19" sheetId="17" r:id="rId17"/>
    <sheet name="1Y18" sheetId="18" r:id="rId18"/>
    <sheet name="3Q18" sheetId="19" r:id="rId19"/>
    <sheet name="1H18" sheetId="20" r:id="rId20"/>
    <sheet name="1Q18" sheetId="21" r:id="rId21"/>
    <sheet name="RR17" sheetId="22" r:id="rId22"/>
    <sheet name="3Q17" sheetId="23" r:id="rId23"/>
    <sheet name="1H17" sheetId="24" r:id="rId24"/>
    <sheet name="1Q17" sheetId="25" r:id="rId25"/>
    <sheet name="RR16" sheetId="26" r:id="rId26"/>
    <sheet name="3Q16" sheetId="27" r:id="rId27"/>
    <sheet name="1H16" sheetId="28" r:id="rId28"/>
    <sheet name="1Q16" sheetId="29" r:id="rId29"/>
    <sheet name="RR2015" sheetId="30" r:id="rId30"/>
    <sheet name="3Q15" sheetId="31" r:id="rId31"/>
    <sheet name="1H15" sheetId="32" r:id="rId32"/>
    <sheet name="1Q15" sheetId="33" r:id="rId33"/>
    <sheet name="RR2014" sheetId="34" r:id="rId34"/>
    <sheet name="3Q14" sheetId="35" r:id="rId35"/>
    <sheet name="1H14" sheetId="36" r:id="rId36"/>
    <sheet name="1Q14" sheetId="37" r:id="rId37"/>
    <sheet name="RR13" sheetId="38" r:id="rId38"/>
    <sheet name="3Q13" sheetId="39" r:id="rId39"/>
    <sheet name="1H13" sheetId="40" r:id="rId40"/>
    <sheet name="1Q13" sheetId="41" r:id="rId41"/>
    <sheet name="RR12" sheetId="42" r:id="rId42"/>
    <sheet name="3Q12" sheetId="43" r:id="rId43"/>
    <sheet name="1H12" sheetId="44" r:id="rId44"/>
    <sheet name="1Q12" sheetId="45" r:id="rId45"/>
    <sheet name="RR11" sheetId="46" r:id="rId46"/>
    <sheet name="3Q11" sheetId="47" r:id="rId47"/>
    <sheet name="1H11" sheetId="48" r:id="rId48"/>
    <sheet name="1Q11" sheetId="49" r:id="rId49"/>
    <sheet name="RR10" sheetId="50" r:id="rId50"/>
  </sheets>
  <definedNames>
    <definedName name="_Hlk482608417" localSheetId="19">'1H18'!$A$1</definedName>
    <definedName name="_Hlk482608417" localSheetId="15">'1H19'!$A$1</definedName>
    <definedName name="_Hlk482608417" localSheetId="11">'1H20'!$A$1</definedName>
    <definedName name="_Hlk482608417" localSheetId="7">'1H21'!$A$1</definedName>
    <definedName name="_Hlk482608417" localSheetId="3">'1H22'!$A$1</definedName>
    <definedName name="_Hlk482608417" localSheetId="20">'1Q18'!$A$1</definedName>
    <definedName name="_Hlk482608417" localSheetId="16">'1Q19'!$A$1</definedName>
    <definedName name="_Hlk482608417" localSheetId="12">'1Q20'!$A$1</definedName>
    <definedName name="_Hlk482608417" localSheetId="8">'1Q21'!$A$1</definedName>
    <definedName name="_Hlk482608417" localSheetId="4">'1Q22'!$A$1</definedName>
    <definedName name="_Hlk482608417" localSheetId="0">'1Q23'!$A$1</definedName>
    <definedName name="_Hlk482608417" localSheetId="17">'1Y18'!$A$1</definedName>
    <definedName name="_Hlk482608417" localSheetId="13">'1Y19'!$A$1</definedName>
    <definedName name="_Hlk482608417" localSheetId="9">'1Y20'!$A$1</definedName>
    <definedName name="_Hlk482608417" localSheetId="5">'1Y21'!$A$1</definedName>
    <definedName name="_Hlk482608417" localSheetId="1">'1Y22'!$A$1</definedName>
    <definedName name="_Hlk482608417" localSheetId="18">'3Q18'!$A$1</definedName>
    <definedName name="_Hlk482608417" localSheetId="14">'3Q19'!$A$1</definedName>
    <definedName name="_Hlk482608417" localSheetId="10">'3Q20'!$A$1</definedName>
    <definedName name="_Hlk482608417" localSheetId="6">'3Q21'!$A$1</definedName>
    <definedName name="_Hlk482608417" localSheetId="2">'3Q22'!$A$1</definedName>
  </definedNames>
  <calcPr fullCalcOnLoad="1"/>
</workbook>
</file>

<file path=xl/sharedStrings.xml><?xml version="1.0" encoding="utf-8"?>
<sst xmlns="http://schemas.openxmlformats.org/spreadsheetml/2006/main" count="1297" uniqueCount="193">
  <si>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</si>
  <si>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</si>
  <si>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</si>
  <si>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</si>
  <si>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</si>
  <si>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</si>
  <si>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</si>
  <si>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</si>
  <si>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</si>
  <si>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</si>
  <si>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</si>
  <si>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</si>
  <si>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</si>
  <si>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</si>
  <si>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</si>
  <si>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</si>
  <si>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</si>
  <si>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</si>
  <si>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</si>
  <si>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</si>
  <si>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</si>
  <si>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</si>
  <si>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</si>
  <si>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</si>
  <si>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</si>
  <si>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</si>
  <si>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</si>
  <si>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</si>
  <si>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</si>
  <si>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</si>
  <si>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</si>
  <si>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</si>
  <si>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</si>
  <si>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</si>
  <si>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</si>
  <si>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</si>
  <si>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</si>
  <si>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</si>
  <si>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</si>
  <si>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</si>
  <si>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</si>
  <si>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</si>
  <si>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</si>
  <si>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</si>
  <si>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</si>
  <si>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</si>
  <si>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</si>
  <si>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</si>
  <si>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</si>
  <si>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</si>
  <si>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</si>
  <si>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</si>
  <si>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</si>
  <si>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</si>
  <si>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</si>
  <si>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</si>
  <si>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</si>
  <si>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</si>
  <si>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</si>
  <si>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</si>
  <si>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</si>
  <si>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</si>
  <si>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</si>
  <si>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</si>
  <si>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</si>
  <si>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</si>
  <si>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</si>
  <si>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</si>
  <si>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</si>
  <si>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</si>
  <si>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</si>
  <si>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</si>
  <si>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</si>
  <si>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</si>
  <si>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</si>
  <si>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</si>
  <si>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</si>
  <si>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</si>
  <si>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</si>
  <si>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</si>
  <si>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</si>
  <si>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</si>
  <si>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</si>
  <si>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</si>
  <si>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</si>
  <si>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</si>
  <si>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</si>
  <si>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</si>
  <si>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</si>
  <si>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</si>
  <si>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</si>
  <si>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</si>
  <si>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</si>
  <si>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</si>
  <si>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</si>
  <si>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</si>
  <si>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</si>
  <si>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</si>
  <si>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</si>
  <si>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</si>
  <si>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</si>
  <si>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</si>
  <si>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</si>
  <si>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</si>
  <si>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</si>
  <si>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</si>
  <si>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</si>
  <si>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</si>
  <si>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</si>
  <si>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</si>
  <si>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</si>
  <si>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</si>
  <si>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</si>
  <si>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</si>
  <si>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</si>
  <si>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</si>
  <si>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</si>
  <si>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</si>
  <si>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</si>
  <si>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</si>
  <si>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</si>
  <si>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</si>
  <si>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</si>
  <si>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</si>
  <si>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</si>
  <si>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</si>
  <si>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</si>
  <si>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</si>
  <si>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</si>
  <si>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</si>
  <si>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</si>
  <si>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</si>
  <si>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</si>
  <si>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</si>
  <si>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</si>
  <si>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</si>
  <si>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</si>
  <si>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</si>
  <si>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</si>
  <si>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</si>
  <si>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</si>
  <si>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</si>
  <si>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</si>
  <si>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</si>
  <si>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</si>
  <si>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</si>
  <si>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</si>
  <si>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</si>
  <si>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</si>
  <si>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</si>
  <si>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</si>
  <si>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</si>
  <si>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</si>
  <si>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</si>
  <si>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</si>
  <si>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</si>
  <si>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</si>
  <si>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</si>
  <si>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</si>
  <si>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</si>
  <si>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</si>
  <si>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</si>
  <si>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</si>
  <si>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</si>
  <si>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</si>
  <si>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</si>
  <si>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</si>
  <si>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</si>
  <si>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</si>
  <si>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</si>
  <si>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</si>
  <si>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</si>
  <si>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</si>
  <si>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</si>
  <si>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</si>
  <si>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</si>
  <si>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</si>
  <si>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</si>
  <si>
    <t>od 01.01.2020
do 31.03.2020</t>
  </si>
  <si>
    <t>31.03.2020</t>
  </si>
  <si>
    <t>od 01.01.2020
do 30.06.2020</t>
  </si>
  <si>
    <t>od 01.01.2020
do 30.09.2020</t>
  </si>
  <si>
    <t>od 01.01.2020
do 31.12.2020</t>
  </si>
  <si>
    <t>Zysk (strata) brutto ze sprzedaży</t>
  </si>
  <si>
    <t>od 01.01.2021
do 31.03.2021</t>
  </si>
  <si>
    <t>od 01.01.2021
do 30.06.2021</t>
  </si>
  <si>
    <t>od 01.01.2021
do 30.09.2021</t>
  </si>
  <si>
    <t>od 01.01.2021
do 31.12.2021</t>
  </si>
  <si>
    <t>od 01.01.2022
do 31.03.2022</t>
  </si>
  <si>
    <t>od 01.01.2022
do 30.06.2022</t>
  </si>
  <si>
    <t>od 01.01.2022
do 30.09.2022</t>
  </si>
  <si>
    <t>od 01.01.2022
do 31.12.2022</t>
  </si>
  <si>
    <t>od 01.01.2023
do 31.03.2023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</si>
</sst>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CCCCCC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 style="medium">
        <color rgb="FF4BACC6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5" fontId="0" fillId="0" borderId="0" xfId="42" applyFont="1" applyAlignment="1">
      <alignment/>
    </xf>
    <xf numFmtId="165" fontId="0" fillId="0" borderId="0" xfId="0" applyNumberFormat="1" applyAlignment="1">
      <alignment/>
    </xf>
    <xf numFmtId="174" fontId="70" fillId="0" borderId="17" xfId="0" applyNumberFormat="1" applyFont="1" applyFill="1" applyBorder="1" applyAlignment="1">
      <alignment horizontal="right" vertical="center" wrapText="1"/>
    </xf>
    <xf numFmtId="174" fontId="70" fillId="0" borderId="18" xfId="0" applyNumberFormat="1" applyFont="1" applyFill="1" applyBorder="1" applyAlignment="1">
      <alignment horizontal="right" vertical="center" wrapText="1"/>
    </xf>
    <xf numFmtId="3" fontId="70" fillId="37" borderId="17" xfId="0" applyNumberFormat="1" applyFont="1" applyFill="1" applyBorder="1" applyAlignment="1">
      <alignment horizontal="right" vertical="center" wrapText="1"/>
    </xf>
    <xf numFmtId="2" fontId="70" fillId="37" borderId="17" xfId="0" applyNumberFormat="1" applyFont="1" applyFill="1" applyBorder="1" applyAlignment="1">
      <alignment horizontal="right" vertical="center" wrapText="1"/>
    </xf>
    <xf numFmtId="174" fontId="70" fillId="37" borderId="17" xfId="0" applyNumberFormat="1" applyFont="1" applyFill="1" applyBorder="1" applyAlignment="1">
      <alignment horizontal="right" vertical="center" wrapText="1"/>
    </xf>
    <xf numFmtId="9" fontId="70" fillId="37" borderId="17" xfId="0" applyNumberFormat="1" applyFont="1" applyFill="1" applyBorder="1" applyAlignment="1">
      <alignment horizontal="right" vertical="center" wrapText="1"/>
    </xf>
    <xf numFmtId="170" fontId="70" fillId="0" borderId="17" xfId="0" applyNumberFormat="1" applyFont="1" applyFill="1" applyBorder="1" applyAlignment="1">
      <alignment horizontal="right" vertical="center" wrapText="1"/>
    </xf>
    <xf numFmtId="9" fontId="70" fillId="0" borderId="19" xfId="0" applyNumberFormat="1" applyFont="1" applyFill="1" applyBorder="1" applyAlignment="1">
      <alignment horizontal="right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vertic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0" fontId="66" fillId="36" borderId="27" xfId="0" applyFont="1" applyFill="1" applyBorder="1" applyAlignment="1">
      <alignment horizontal="center" wrapText="1"/>
    </xf>
    <xf numFmtId="3" fontId="66" fillId="0" borderId="23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0" borderId="23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0" fontId="66" fillId="36" borderId="23" xfId="0" applyFont="1" applyFill="1" applyBorder="1" applyAlignment="1">
      <alignment horizontal="center" wrapText="1"/>
    </xf>
    <xf numFmtId="0" fontId="66" fillId="36" borderId="24" xfId="0" applyFont="1" applyFill="1" applyBorder="1" applyAlignment="1">
      <alignment horizontal="center" wrapText="1"/>
    </xf>
    <xf numFmtId="0" fontId="72" fillId="36" borderId="23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72" fillId="36" borderId="31" xfId="0" applyFont="1" applyFill="1" applyBorder="1" applyAlignment="1">
      <alignment horizontal="center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5" xfId="0" applyFont="1" applyFill="1" applyBorder="1" applyAlignment="1">
      <alignment horizontal="center" wrapText="1"/>
    </xf>
    <xf numFmtId="0" fontId="65" fillId="36" borderId="27" xfId="0" applyFont="1" applyFill="1" applyBorder="1" applyAlignment="1">
      <alignment horizontal="center" wrapText="1"/>
    </xf>
    <xf numFmtId="0" fontId="65" fillId="36" borderId="32" xfId="0" applyFont="1" applyFill="1" applyBorder="1" applyAlignment="1">
      <alignment horizontal="center" wrapText="1"/>
    </xf>
    <xf numFmtId="0" fontId="63" fillId="0" borderId="23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3" xfId="0" applyFont="1" applyBorder="1" applyAlignment="1">
      <alignment horizontal="center" wrapText="1"/>
    </xf>
    <xf numFmtId="0" fontId="73" fillId="0" borderId="24" xfId="0" applyFont="1" applyBorder="1" applyAlignment="1">
      <alignment horizontal="center" wrapText="1"/>
    </xf>
    <xf numFmtId="0" fontId="63" fillId="0" borderId="25" xfId="0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3" fillId="0" borderId="32" xfId="0" applyFont="1" applyBorder="1" applyAlignment="1">
      <alignment horizontal="center" wrapText="1"/>
    </xf>
    <xf numFmtId="0" fontId="0" fillId="0" borderId="33" xfId="0" applyBorder="1" applyAlignment="1">
      <alignment vertical="center" wrapText="1"/>
    </xf>
    <xf numFmtId="0" fontId="73" fillId="38" borderId="23" xfId="0" applyFont="1" applyFill="1" applyBorder="1" applyAlignment="1">
      <alignment horizontal="center" vertical="center"/>
    </xf>
    <xf numFmtId="0" fontId="73" fillId="38" borderId="13" xfId="0" applyFont="1" applyFill="1" applyBorder="1" applyAlignment="1">
      <alignment horizontal="center" vertical="center"/>
    </xf>
    <xf numFmtId="0" fontId="74" fillId="38" borderId="28" xfId="0" applyFont="1" applyFill="1" applyBorder="1" applyAlignment="1">
      <alignment horizontal="center" vertical="center"/>
    </xf>
    <xf numFmtId="0" fontId="74" fillId="38" borderId="29" xfId="0" applyFont="1" applyFill="1" applyBorder="1" applyAlignment="1">
      <alignment horizontal="center" vertical="center"/>
    </xf>
    <xf numFmtId="0" fontId="74" fillId="38" borderId="30" xfId="0" applyFont="1" applyFill="1" applyBorder="1" applyAlignment="1">
      <alignment horizontal="center" vertical="center"/>
    </xf>
    <xf numFmtId="0" fontId="74" fillId="38" borderId="31" xfId="0" applyFont="1" applyFill="1" applyBorder="1" applyAlignment="1">
      <alignment horizontal="center" vertical="center"/>
    </xf>
    <xf numFmtId="0" fontId="63" fillId="38" borderId="23" xfId="0" applyFont="1" applyFill="1" applyBorder="1" applyAlignment="1">
      <alignment vertical="center" wrapText="1"/>
    </xf>
    <xf numFmtId="0" fontId="63" fillId="38" borderId="13" xfId="0" applyFont="1" applyFill="1" applyBorder="1" applyAlignment="1">
      <alignment vertical="center" wrapText="1"/>
    </xf>
    <xf numFmtId="0" fontId="73" fillId="38" borderId="23" xfId="0" applyFont="1" applyFill="1" applyBorder="1" applyAlignment="1">
      <alignment horizontal="center" vertical="center" wrapText="1"/>
    </xf>
    <xf numFmtId="0" fontId="73" fillId="38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B14" sqref="B14:E14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192</v>
      </c>
      <c r="C2" s="1" t="s">
        <v>188</v>
      </c>
      <c r="D2" s="1" t="str">
        <f>B2</f>
        <v>od 01.01.2023
do 31.03.2023</v>
      </c>
      <c r="E2" s="1" t="s">
        <v>188</v>
      </c>
    </row>
    <row r="3" spans="1:7" ht="17.25" customHeight="1" thickBot="1" thickTop="1">
      <c r="A3" s="54" t="s">
        <v>5</v>
      </c>
      <c r="B3" s="76">
        <v>298.06868</v>
      </c>
      <c r="C3" s="76">
        <v>283.54556</v>
      </c>
      <c r="D3" s="76">
        <v>63.412571801381425</v>
      </c>
      <c r="E3" s="76">
        <v>61.01427956619039</v>
      </c>
      <c r="F3" s="86"/>
      <c r="G3" s="71"/>
    </row>
    <row r="4" spans="1:9" ht="17.25" customHeight="1" thickBot="1">
      <c r="A4" s="54" t="s">
        <v>6</v>
      </c>
      <c r="B4" s="76">
        <v>743.67274</v>
      </c>
      <c r="C4" s="76">
        <v>942.87596</v>
      </c>
      <c r="D4" s="76">
        <v>158.21253350731135</v>
      </c>
      <c r="E4" s="76">
        <v>202.89119469788255</v>
      </c>
      <c r="F4" s="86"/>
      <c r="G4" s="71"/>
      <c r="I4" s="87"/>
    </row>
    <row r="5" spans="1:9" ht="17.25" customHeight="1" thickBot="1">
      <c r="A5" s="54" t="s">
        <v>183</v>
      </c>
      <c r="B5" s="76">
        <v>-445.60406</v>
      </c>
      <c r="C5" s="76">
        <f>-659</f>
        <v>-659</v>
      </c>
      <c r="D5" s="76">
        <v>-94.79996170592992</v>
      </c>
      <c r="E5" s="76">
        <v>-141.66173179548974</v>
      </c>
      <c r="F5" s="86"/>
      <c r="G5" s="71"/>
      <c r="I5" s="87"/>
    </row>
    <row r="6" spans="1:9" ht="17.25" customHeight="1" thickBot="1">
      <c r="A6" s="54" t="s">
        <v>91</v>
      </c>
      <c r="B6" s="76">
        <v>-490.60773</v>
      </c>
      <c r="C6" s="76">
        <f>-634</f>
        <v>-634</v>
      </c>
      <c r="D6" s="76">
        <v>-104.37426000255294</v>
      </c>
      <c r="E6" s="76">
        <f>-137</f>
        <v>-137</v>
      </c>
      <c r="F6" s="86"/>
      <c r="G6" s="71"/>
      <c r="I6" s="87"/>
    </row>
    <row r="7" spans="1:8" ht="17.25" customHeight="1" thickBot="1">
      <c r="A7" s="54" t="s">
        <v>92</v>
      </c>
      <c r="B7" s="76">
        <v>-258.77332</v>
      </c>
      <c r="C7" s="76">
        <v>-622.34809</v>
      </c>
      <c r="D7" s="76">
        <v>-55.05268696725148</v>
      </c>
      <c r="E7" s="76">
        <v>-133.91893828541916</v>
      </c>
      <c r="F7" s="86"/>
      <c r="G7" s="71"/>
      <c r="H7" s="87"/>
    </row>
    <row r="8" spans="1:7" ht="17.25" customHeight="1" thickBot="1">
      <c r="A8" s="54" t="s">
        <v>93</v>
      </c>
      <c r="B8" s="76">
        <v>-265.16032</v>
      </c>
      <c r="C8" s="76">
        <v>-631.20709</v>
      </c>
      <c r="D8" s="76">
        <v>-56.4114882210277</v>
      </c>
      <c r="E8" s="76">
        <v>-135.8252474608366</v>
      </c>
      <c r="F8" s="86"/>
      <c r="G8" s="71"/>
    </row>
    <row r="9" spans="1:7" ht="17.25" customHeight="1" thickBot="1">
      <c r="A9" s="54" t="s">
        <v>11</v>
      </c>
      <c r="B9" s="76">
        <v>119</v>
      </c>
      <c r="C9" s="76">
        <v>366</v>
      </c>
      <c r="D9" s="76">
        <v>25.316635227707888</v>
      </c>
      <c r="E9" s="76">
        <v>78.75710105009468</v>
      </c>
      <c r="F9" s="86"/>
      <c r="G9" s="71"/>
    </row>
    <row r="10" spans="1:7" ht="17.25" customHeight="1" thickBot="1">
      <c r="A10" s="54" t="s">
        <v>13</v>
      </c>
      <c r="B10" s="76">
        <v>185</v>
      </c>
      <c r="C10" s="76">
        <v>83</v>
      </c>
      <c r="D10" s="76">
        <v>39.35779426156268</v>
      </c>
      <c r="E10" s="76">
        <v>17.86021690480289</v>
      </c>
      <c r="F10" s="86"/>
      <c r="G10" s="71"/>
    </row>
    <row r="11" spans="1:7" ht="17.25" customHeight="1" thickBot="1">
      <c r="A11" s="54" t="s">
        <v>15</v>
      </c>
      <c r="B11" s="76">
        <v>-49</v>
      </c>
      <c r="C11" s="76">
        <v>-29359</v>
      </c>
      <c r="D11" s="76">
        <v>-10.424496858467954</v>
      </c>
      <c r="E11" s="76">
        <v>-6317.567567567567</v>
      </c>
      <c r="F11" s="86"/>
      <c r="G11" s="71"/>
    </row>
    <row r="12" spans="1:7" ht="17.25" customHeight="1" thickBot="1">
      <c r="A12" s="54" t="s">
        <v>17</v>
      </c>
      <c r="B12" s="76">
        <v>255</v>
      </c>
      <c r="C12" s="76">
        <v>-28910</v>
      </c>
      <c r="D12" s="76">
        <v>54.24993263080262</v>
      </c>
      <c r="E12" s="76">
        <v>-6220.950249612669</v>
      </c>
      <c r="F12" s="86"/>
      <c r="G12" s="71"/>
    </row>
    <row r="13" spans="1:7" ht="17.25" customHeight="1" thickBot="1">
      <c r="A13" s="54" t="s">
        <v>22</v>
      </c>
      <c r="B13" s="77">
        <v>-0.10388100632350769</v>
      </c>
      <c r="C13" s="77">
        <v>-0.07528315427148384</v>
      </c>
      <c r="D13" s="77">
        <v>-0.022100147430079504</v>
      </c>
      <c r="E13" s="77">
        <f>-0.02</f>
        <v>-0.02</v>
      </c>
      <c r="F13" s="86"/>
      <c r="G13" s="71"/>
    </row>
    <row r="14" spans="1:6" ht="17.25" customHeight="1" thickBot="1">
      <c r="A14" s="1"/>
      <c r="B14" s="85">
        <v>45016</v>
      </c>
      <c r="C14" s="85">
        <v>44926</v>
      </c>
      <c r="D14" s="85">
        <f>B14</f>
        <v>45016</v>
      </c>
      <c r="E14" s="85">
        <v>44926</v>
      </c>
      <c r="F14" s="86"/>
    </row>
    <row r="15" spans="1:9" ht="17.25" customHeight="1" thickBot="1" thickTop="1">
      <c r="A15" s="54" t="s">
        <v>18</v>
      </c>
      <c r="B15" s="76">
        <v>35880.82179</v>
      </c>
      <c r="C15" s="76">
        <v>36834.12457</v>
      </c>
      <c r="D15" s="76">
        <v>7674.221321783766</v>
      </c>
      <c r="E15" s="80">
        <v>7854</v>
      </c>
      <c r="F15" s="86"/>
      <c r="G15" s="86"/>
      <c r="I15" s="86"/>
    </row>
    <row r="16" spans="1:9" ht="17.25" customHeight="1" thickBot="1">
      <c r="A16" s="54" t="s">
        <v>158</v>
      </c>
      <c r="B16" s="76">
        <v>6697.6395</v>
      </c>
      <c r="C16" s="76">
        <v>7385.781960000001</v>
      </c>
      <c r="D16" s="76">
        <v>1432.496952197626</v>
      </c>
      <c r="E16" s="80">
        <v>1575</v>
      </c>
      <c r="F16" s="86"/>
      <c r="G16" s="86"/>
      <c r="I16" s="86"/>
    </row>
    <row r="17" spans="1:9" ht="17.25" customHeight="1" thickBot="1">
      <c r="A17" s="54" t="s">
        <v>20</v>
      </c>
      <c r="B17" s="76">
        <v>29183.18229</v>
      </c>
      <c r="C17" s="76">
        <v>29448.34261</v>
      </c>
      <c r="D17" s="76">
        <v>6241.72436958614</v>
      </c>
      <c r="E17" s="80">
        <v>6279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2552539</v>
      </c>
      <c r="D18" s="76">
        <v>2552539</v>
      </c>
      <c r="E18" s="80">
        <v>2552539</v>
      </c>
      <c r="F18" s="86"/>
      <c r="G18" s="86"/>
      <c r="I18" s="86"/>
    </row>
    <row r="19" spans="1:9" ht="17.25" customHeight="1" thickBot="1">
      <c r="A19" s="54" t="s">
        <v>23</v>
      </c>
      <c r="B19" s="88">
        <v>11.433001529065765</v>
      </c>
      <c r="C19" s="94">
        <v>11.536882535389273</v>
      </c>
      <c r="D19" s="88">
        <v>2.445300294955783</v>
      </c>
      <c r="E19" s="89">
        <v>2.46</v>
      </c>
      <c r="F19" s="86"/>
      <c r="G19" s="86"/>
      <c r="I19" s="86"/>
    </row>
    <row r="20" spans="1:9" ht="17.25" customHeight="1" thickBot="1">
      <c r="A20" s="54" t="s">
        <v>31</v>
      </c>
      <c r="B20" s="79">
        <v>0.18666349224661946</v>
      </c>
      <c r="C20" s="79">
        <v>0.2005146598764408</v>
      </c>
      <c r="D20" s="79">
        <f>B20</f>
        <v>0.18666349224661946</v>
      </c>
      <c r="E20" s="95">
        <v>0.2005146598764408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0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182</v>
      </c>
      <c r="C2" s="1" t="s">
        <v>176</v>
      </c>
      <c r="D2" s="1" t="str">
        <f>B2</f>
        <v>od 01.01.2020
do 31.12.2020</v>
      </c>
      <c r="E2" s="1" t="str">
        <f>C2</f>
        <v>od 01.01.2019
do 31.12.2019</v>
      </c>
    </row>
    <row r="3" spans="1:7" ht="17.25" customHeight="1" thickBot="1" thickTop="1">
      <c r="A3" s="54" t="s">
        <v>5</v>
      </c>
      <c r="B3" s="76">
        <v>4030</v>
      </c>
      <c r="C3" s="76">
        <v>13071</v>
      </c>
      <c r="D3" s="76">
        <v>901</v>
      </c>
      <c r="E3" s="76">
        <v>3039</v>
      </c>
      <c r="F3" s="86"/>
      <c r="G3" s="71"/>
    </row>
    <row r="4" spans="1:9" ht="17.25" customHeight="1" thickBot="1">
      <c r="A4" s="54" t="s">
        <v>6</v>
      </c>
      <c r="B4" s="76">
        <v>6353</v>
      </c>
      <c r="C4" s="76">
        <v>12776</v>
      </c>
      <c r="D4" s="76">
        <v>1420</v>
      </c>
      <c r="E4" s="76">
        <v>2970</v>
      </c>
      <c r="F4" s="86"/>
      <c r="G4" s="71"/>
      <c r="I4" s="87"/>
    </row>
    <row r="5" spans="1:9" ht="17.25" customHeight="1" thickBot="1">
      <c r="A5" s="54" t="s">
        <v>183</v>
      </c>
      <c r="B5" s="76">
        <f>-2323</f>
        <v>-2323</v>
      </c>
      <c r="C5" s="76">
        <v>295</v>
      </c>
      <c r="D5" s="76">
        <f>-519</f>
        <v>-519</v>
      </c>
      <c r="E5" s="76">
        <v>68</v>
      </c>
      <c r="F5" s="86"/>
      <c r="G5" s="71"/>
      <c r="I5" s="87"/>
    </row>
    <row r="6" spans="1:9" ht="17.25" customHeight="1" thickBot="1">
      <c r="A6" s="54" t="s">
        <v>91</v>
      </c>
      <c r="B6" s="76">
        <f>-2293</f>
        <v>-2293</v>
      </c>
      <c r="C6" s="76">
        <v>374</v>
      </c>
      <c r="D6" s="76">
        <v>-512</v>
      </c>
      <c r="E6" s="76">
        <v>87</v>
      </c>
      <c r="F6" s="86"/>
      <c r="G6" s="71"/>
      <c r="I6" s="87"/>
    </row>
    <row r="7" spans="1:8" ht="17.25" customHeight="1" thickBot="1">
      <c r="A7" s="54" t="s">
        <v>92</v>
      </c>
      <c r="B7" s="76">
        <f>-2140</f>
        <v>-2140</v>
      </c>
      <c r="C7" s="76">
        <v>527</v>
      </c>
      <c r="D7" s="76">
        <v>-478</v>
      </c>
      <c r="E7" s="76">
        <v>123</v>
      </c>
      <c r="F7" s="86"/>
      <c r="G7" s="71"/>
      <c r="H7" s="87"/>
    </row>
    <row r="8" spans="1:7" ht="17.25" customHeight="1" thickBot="1">
      <c r="A8" s="54" t="s">
        <v>93</v>
      </c>
      <c r="B8" s="76">
        <f>-3844</f>
        <v>-3844</v>
      </c>
      <c r="C8" s="76">
        <f>-2067</f>
        <v>-2067</v>
      </c>
      <c r="D8" s="76">
        <v>-859</v>
      </c>
      <c r="E8" s="76">
        <v>-481</v>
      </c>
      <c r="F8" s="86"/>
      <c r="G8" s="71"/>
    </row>
    <row r="9" spans="1:7" ht="17.25" customHeight="1" thickBot="1">
      <c r="A9" s="54" t="s">
        <v>11</v>
      </c>
      <c r="B9" s="76">
        <v>4608</v>
      </c>
      <c r="C9" s="76">
        <v>108196</v>
      </c>
      <c r="D9" s="76">
        <v>1030</v>
      </c>
      <c r="E9" s="76">
        <v>25152</v>
      </c>
      <c r="F9" s="86"/>
      <c r="G9" s="71"/>
    </row>
    <row r="10" spans="1:7" ht="17.25" customHeight="1" thickBot="1">
      <c r="A10" s="54" t="s">
        <v>13</v>
      </c>
      <c r="B10" s="76">
        <f>-11</f>
        <v>-11</v>
      </c>
      <c r="C10" s="76">
        <v>79</v>
      </c>
      <c r="D10" s="76">
        <v>-2</v>
      </c>
      <c r="E10" s="76">
        <v>18</v>
      </c>
      <c r="F10" s="86"/>
      <c r="G10" s="71"/>
    </row>
    <row r="11" spans="1:7" ht="17.25" customHeight="1" thickBot="1">
      <c r="A11" s="54" t="s">
        <v>15</v>
      </c>
      <c r="B11" s="76">
        <f>-21100</f>
        <v>-21100</v>
      </c>
      <c r="C11" s="76">
        <f>-92081</f>
        <v>-92081</v>
      </c>
      <c r="D11" s="76">
        <f>-4716</f>
        <v>-4716</v>
      </c>
      <c r="E11" s="76">
        <f>-21405</f>
        <v>-21405</v>
      </c>
      <c r="F11" s="86"/>
      <c r="G11" s="71"/>
    </row>
    <row r="12" spans="1:7" ht="17.25" customHeight="1" thickBot="1">
      <c r="A12" s="54" t="s">
        <v>17</v>
      </c>
      <c r="B12" s="76">
        <f>-16503</f>
        <v>-16503</v>
      </c>
      <c r="C12" s="76">
        <v>16194</v>
      </c>
      <c r="D12" s="76">
        <f>-3689</f>
        <v>-3689</v>
      </c>
      <c r="E12" s="76">
        <f>3765</f>
        <v>3765</v>
      </c>
      <c r="F12" s="86"/>
      <c r="G12" s="71"/>
    </row>
    <row r="13" spans="1:7" ht="17.25" customHeight="1" thickBot="1">
      <c r="A13" s="54" t="s">
        <v>22</v>
      </c>
      <c r="B13" s="77">
        <f>-0.46</f>
        <v>-0.46</v>
      </c>
      <c r="C13" s="77">
        <v>-0.25</v>
      </c>
      <c r="D13" s="77">
        <v>-0.1</v>
      </c>
      <c r="E13" s="77">
        <v>-0.06</v>
      </c>
      <c r="F13" s="86"/>
      <c r="G13" s="71"/>
    </row>
    <row r="14" spans="1:6" ht="17.25" customHeight="1" thickBot="1">
      <c r="A14" s="1"/>
      <c r="B14" s="85">
        <v>44196</v>
      </c>
      <c r="C14" s="1" t="s">
        <v>177</v>
      </c>
      <c r="D14" s="85">
        <f>B14</f>
        <v>44196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103555</v>
      </c>
      <c r="C15" s="76">
        <v>138868</v>
      </c>
      <c r="D15" s="76">
        <v>22440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42338</v>
      </c>
      <c r="C16" s="76">
        <v>56199</v>
      </c>
      <c r="D16" s="76">
        <v>9174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61217</v>
      </c>
      <c r="C17" s="76">
        <v>82669</v>
      </c>
      <c r="D17" s="76">
        <v>13265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9.86</v>
      </c>
      <c r="D19" s="83">
        <v>1.58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0.41</v>
      </c>
      <c r="C20" s="79">
        <v>0.4</v>
      </c>
      <c r="D20" s="79">
        <f>B20</f>
        <v>0.41</v>
      </c>
      <c r="E20" s="82">
        <f>C20</f>
        <v>0.4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181</v>
      </c>
      <c r="C2" s="1" t="s">
        <v>174</v>
      </c>
      <c r="D2" s="1" t="str">
        <f>B2</f>
        <v>od 01.01.2020
do 30.09.2020</v>
      </c>
      <c r="E2" s="1" t="str">
        <f>C2</f>
        <v>od 01.01.2019
do 30.09.2019</v>
      </c>
    </row>
    <row r="3" spans="1:7" ht="17.25" customHeight="1" thickBot="1" thickTop="1">
      <c r="A3" s="54" t="s">
        <v>5</v>
      </c>
      <c r="B3" s="76">
        <v>2974</v>
      </c>
      <c r="C3" s="76">
        <f>3Q19!B3</f>
        <v>11262</v>
      </c>
      <c r="D3" s="76">
        <v>670</v>
      </c>
      <c r="E3" s="76">
        <f>3Q19!D3</f>
        <v>2614</v>
      </c>
      <c r="F3" s="86"/>
      <c r="G3" s="71"/>
    </row>
    <row r="4" spans="1:9" ht="17.25" customHeight="1" thickBot="1">
      <c r="A4" s="54" t="s">
        <v>6</v>
      </c>
      <c r="B4" s="76">
        <v>4800</v>
      </c>
      <c r="C4" s="76">
        <f>3Q19!B4</f>
        <v>10649</v>
      </c>
      <c r="D4" s="76">
        <v>1081</v>
      </c>
      <c r="E4" s="76">
        <f>3Q19!D4</f>
        <v>2472</v>
      </c>
      <c r="F4" s="86"/>
      <c r="G4" s="71"/>
      <c r="I4" s="87"/>
    </row>
    <row r="5" spans="1:9" ht="17.25" customHeight="1" thickBot="1">
      <c r="A5" s="54" t="s">
        <v>7</v>
      </c>
      <c r="B5" s="76">
        <v>-1826</v>
      </c>
      <c r="C5" s="76">
        <f>3Q19!B5</f>
        <v>613</v>
      </c>
      <c r="D5" s="76">
        <v>-411</v>
      </c>
      <c r="E5" s="76">
        <f>3Q19!D5</f>
        <v>142</v>
      </c>
      <c r="F5" s="86"/>
      <c r="G5" s="71"/>
      <c r="I5" s="87"/>
    </row>
    <row r="6" spans="1:9" ht="17.25" customHeight="1" thickBot="1">
      <c r="A6" s="54" t="s">
        <v>8</v>
      </c>
      <c r="B6" s="76">
        <v>-1843</v>
      </c>
      <c r="C6" s="76">
        <f>3Q19!B6</f>
        <v>610</v>
      </c>
      <c r="D6" s="76">
        <v>-415</v>
      </c>
      <c r="E6" s="76">
        <f>3Q19!D6</f>
        <v>142</v>
      </c>
      <c r="F6" s="86"/>
      <c r="G6" s="71"/>
      <c r="I6" s="87"/>
    </row>
    <row r="7" spans="1:8" ht="17.25" customHeight="1" thickBot="1">
      <c r="A7" s="54" t="s">
        <v>9</v>
      </c>
      <c r="B7" s="76">
        <v>-1692</v>
      </c>
      <c r="C7" s="76">
        <f>3Q19!B7</f>
        <v>666</v>
      </c>
      <c r="D7" s="76">
        <v>-381</v>
      </c>
      <c r="E7" s="76">
        <f>3Q19!D7</f>
        <v>155</v>
      </c>
      <c r="F7" s="86"/>
      <c r="G7" s="71"/>
      <c r="H7" s="87"/>
    </row>
    <row r="8" spans="1:7" ht="17.25" customHeight="1" thickBot="1">
      <c r="A8" s="54" t="s">
        <v>10</v>
      </c>
      <c r="B8" s="76">
        <v>-3596</v>
      </c>
      <c r="C8" s="76">
        <f>3Q19!B8</f>
        <v>-2100</v>
      </c>
      <c r="D8" s="76">
        <v>-810</v>
      </c>
      <c r="E8" s="76">
        <f>3Q19!D8</f>
        <v>-487</v>
      </c>
      <c r="F8" s="86"/>
      <c r="G8" s="71"/>
    </row>
    <row r="9" spans="1:7" ht="17.25" customHeight="1" thickBot="1">
      <c r="A9" s="54" t="s">
        <v>11</v>
      </c>
      <c r="B9" s="76">
        <v>3641</v>
      </c>
      <c r="C9" s="76">
        <v>93411</v>
      </c>
      <c r="D9" s="76">
        <v>820</v>
      </c>
      <c r="E9" s="76">
        <v>21680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f>3Q19!B10</f>
        <v>65</v>
      </c>
      <c r="D10" s="76">
        <v>0</v>
      </c>
      <c r="E10" s="76">
        <f>3Q19!D10</f>
        <v>15</v>
      </c>
      <c r="F10" s="86"/>
      <c r="G10" s="71"/>
    </row>
    <row r="11" spans="1:7" ht="17.25" customHeight="1" thickBot="1">
      <c r="A11" s="54" t="s">
        <v>15</v>
      </c>
      <c r="B11" s="76">
        <v>-20195</v>
      </c>
      <c r="C11" s="76">
        <v>-68366</v>
      </c>
      <c r="D11" s="76">
        <v>-4546</v>
      </c>
      <c r="E11" s="76">
        <v>-15867</v>
      </c>
      <c r="F11" s="86"/>
      <c r="G11" s="71"/>
    </row>
    <row r="12" spans="1:7" ht="17.25" customHeight="1" thickBot="1">
      <c r="A12" s="54" t="s">
        <v>17</v>
      </c>
      <c r="B12" s="76">
        <f>-16556</f>
        <v>-16556</v>
      </c>
      <c r="C12" s="76">
        <f>3Q19!B12</f>
        <v>25110</v>
      </c>
      <c r="D12" s="76">
        <v>-3727</v>
      </c>
      <c r="E12" s="76">
        <f>3Q19!D12</f>
        <v>5828</v>
      </c>
      <c r="F12" s="86"/>
      <c r="G12" s="71"/>
    </row>
    <row r="13" spans="1:7" ht="17.25" customHeight="1" thickBot="1">
      <c r="A13" s="54" t="s">
        <v>22</v>
      </c>
      <c r="B13" s="77">
        <v>-0.43</v>
      </c>
      <c r="C13" s="77">
        <f>3Q19!B13</f>
        <v>-0.25</v>
      </c>
      <c r="D13" s="77">
        <v>-0.1</v>
      </c>
      <c r="E13" s="77">
        <f>3Q19!D13</f>
        <v>-0.06</v>
      </c>
      <c r="F13" s="86"/>
      <c r="G13" s="71"/>
    </row>
    <row r="14" spans="1:6" ht="17.25" customHeight="1" thickBot="1">
      <c r="A14" s="1"/>
      <c r="B14" s="85">
        <v>44104</v>
      </c>
      <c r="C14" s="1" t="s">
        <v>177</v>
      </c>
      <c r="D14" s="85">
        <f>B14</f>
        <v>44104</v>
      </c>
      <c r="E14" s="1" t="s">
        <v>177</v>
      </c>
      <c r="F14" s="86"/>
    </row>
    <row r="15" spans="1:9" ht="17.25" customHeight="1" thickBot="1" thickTop="1">
      <c r="A15" s="54" t="s">
        <v>18</v>
      </c>
      <c r="B15" s="76">
        <v>107329</v>
      </c>
      <c r="C15" s="76">
        <v>138868</v>
      </c>
      <c r="D15" s="76">
        <v>23710</v>
      </c>
      <c r="E15" s="80">
        <v>32609.50462369379</v>
      </c>
      <c r="F15" s="86"/>
      <c r="G15" s="86"/>
      <c r="I15" s="86"/>
    </row>
    <row r="16" spans="1:9" ht="17.25" customHeight="1" thickBot="1">
      <c r="A16" s="54" t="s">
        <v>158</v>
      </c>
      <c r="B16" s="76">
        <v>45864</v>
      </c>
      <c r="C16" s="76">
        <v>56199</v>
      </c>
      <c r="D16" s="76">
        <v>10132</v>
      </c>
      <c r="E16" s="80">
        <v>13196.947281906774</v>
      </c>
      <c r="F16" s="86"/>
      <c r="G16" s="86"/>
      <c r="I16" s="86"/>
    </row>
    <row r="17" spans="1:9" ht="17.25" customHeight="1" thickBot="1">
      <c r="A17" s="54" t="s">
        <v>20</v>
      </c>
      <c r="B17" s="76">
        <v>61465</v>
      </c>
      <c r="C17" s="76">
        <v>82668</v>
      </c>
      <c r="D17" s="76">
        <v>13578</v>
      </c>
      <c r="E17" s="80">
        <v>19412.557341787015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7.33</v>
      </c>
      <c r="C19" s="78">
        <v>9.86</v>
      </c>
      <c r="D19" s="83">
        <v>1.62</v>
      </c>
      <c r="E19" s="84">
        <v>2.315307562793343</v>
      </c>
      <c r="F19" s="86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180</v>
      </c>
      <c r="C2" s="1" t="s">
        <v>172</v>
      </c>
      <c r="D2" s="1" t="str">
        <f>B2</f>
        <v>od 01.01.2020
do 30.06.2020</v>
      </c>
      <c r="E2" s="1" t="str">
        <f>C2</f>
        <v>od 01.01.2019
do 30.06.2019</v>
      </c>
    </row>
    <row r="3" spans="1:7" ht="17.25" customHeight="1" thickBot="1" thickTop="1">
      <c r="A3" s="54" t="s">
        <v>5</v>
      </c>
      <c r="B3" s="76">
        <v>2247</v>
      </c>
      <c r="C3" s="76">
        <f>1H19!B3</f>
        <v>9453</v>
      </c>
      <c r="D3" s="76">
        <v>506</v>
      </c>
      <c r="E3" s="76">
        <f>1H19!D3</f>
        <v>2205</v>
      </c>
      <c r="F3" s="72"/>
      <c r="G3" s="71"/>
    </row>
    <row r="4" spans="1:7" ht="17.25" customHeight="1" thickBot="1">
      <c r="A4" s="54" t="s">
        <v>6</v>
      </c>
      <c r="B4" s="76">
        <v>3490</v>
      </c>
      <c r="C4" s="76">
        <f>1H19!B4</f>
        <v>7628</v>
      </c>
      <c r="D4" s="76">
        <v>786</v>
      </c>
      <c r="E4" s="76">
        <f>1H19!D4</f>
        <v>1779</v>
      </c>
      <c r="F4" s="72"/>
      <c r="G4" s="71"/>
    </row>
    <row r="5" spans="1:7" ht="17.25" customHeight="1" thickBot="1">
      <c r="A5" s="54" t="s">
        <v>7</v>
      </c>
      <c r="B5" s="76">
        <v>-1243</v>
      </c>
      <c r="C5" s="76">
        <f>1H19!B5</f>
        <v>1825</v>
      </c>
      <c r="D5" s="76">
        <v>-280</v>
      </c>
      <c r="E5" s="76">
        <f>1H19!D5</f>
        <v>426</v>
      </c>
      <c r="F5" s="72"/>
      <c r="G5" s="71"/>
    </row>
    <row r="6" spans="1:7" ht="17.25" customHeight="1" thickBot="1">
      <c r="A6" s="54" t="s">
        <v>8</v>
      </c>
      <c r="B6" s="76">
        <v>-1258</v>
      </c>
      <c r="C6" s="76">
        <f>1H19!B6</f>
        <v>1918</v>
      </c>
      <c r="D6" s="76">
        <v>-283</v>
      </c>
      <c r="E6" s="76">
        <f>1H19!D6</f>
        <v>447</v>
      </c>
      <c r="F6" s="72"/>
      <c r="G6" s="71"/>
    </row>
    <row r="7" spans="1:7" ht="17.25" customHeight="1" thickBot="1">
      <c r="A7" s="54" t="s">
        <v>9</v>
      </c>
      <c r="B7" s="76">
        <v>-1105</v>
      </c>
      <c r="C7" s="76">
        <f>1H19!B7</f>
        <v>1921</v>
      </c>
      <c r="D7" s="76">
        <v>-249</v>
      </c>
      <c r="E7" s="76">
        <f>1H19!D7</f>
        <v>448</v>
      </c>
      <c r="F7" s="72"/>
      <c r="G7" s="71"/>
    </row>
    <row r="8" spans="1:7" ht="17.25" customHeight="1" thickBot="1">
      <c r="A8" s="54" t="s">
        <v>10</v>
      </c>
      <c r="B8" s="76">
        <v>-983</v>
      </c>
      <c r="C8" s="76">
        <f>1H19!B8</f>
        <v>1596</v>
      </c>
      <c r="D8" s="76">
        <v>-221</v>
      </c>
      <c r="E8" s="76">
        <f>1H19!D8</f>
        <v>372</v>
      </c>
      <c r="F8" s="72"/>
      <c r="G8" s="71"/>
    </row>
    <row r="9" spans="1:7" ht="17.25" customHeight="1" thickBot="1">
      <c r="A9" s="54" t="s">
        <v>11</v>
      </c>
      <c r="B9" s="76">
        <v>3170</v>
      </c>
      <c r="C9" s="76">
        <f>1H19!B9</f>
        <v>19136</v>
      </c>
      <c r="D9" s="76">
        <v>714</v>
      </c>
      <c r="E9" s="76">
        <f>1H19!D9</f>
        <v>4463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f>1H19!B10</f>
        <v>73</v>
      </c>
      <c r="D10" s="76">
        <v>0</v>
      </c>
      <c r="E10" s="76">
        <f>1H19!D10</f>
        <v>17</v>
      </c>
      <c r="F10" s="72"/>
      <c r="G10" s="71"/>
    </row>
    <row r="11" spans="1:7" ht="17.25" customHeight="1" thickBot="1">
      <c r="A11" s="54" t="s">
        <v>15</v>
      </c>
      <c r="B11" s="76">
        <v>-19301</v>
      </c>
      <c r="C11" s="76">
        <f>1H19!B11</f>
        <v>-31447</v>
      </c>
      <c r="D11" s="76">
        <v>-4346</v>
      </c>
      <c r="E11" s="76">
        <f>1H19!D11</f>
        <v>-7334</v>
      </c>
      <c r="F11" s="72"/>
      <c r="G11" s="71"/>
    </row>
    <row r="12" spans="1:7" ht="17.25" customHeight="1" thickBot="1">
      <c r="A12" s="54" t="s">
        <v>17</v>
      </c>
      <c r="B12" s="76">
        <v>-16133</v>
      </c>
      <c r="C12" s="76">
        <f>1H19!B12</f>
        <v>-12238</v>
      </c>
      <c r="D12" s="76">
        <v>-3633</v>
      </c>
      <c r="E12" s="76">
        <f>1H19!D12</f>
        <v>-2854</v>
      </c>
      <c r="F12" s="72"/>
      <c r="G12" s="71"/>
    </row>
    <row r="13" spans="1:7" ht="17.25" customHeight="1" thickBot="1">
      <c r="A13" s="54" t="s">
        <v>22</v>
      </c>
      <c r="B13" s="77">
        <v>-0.12</v>
      </c>
      <c r="C13" s="77">
        <f>1H19!B13</f>
        <v>0.19</v>
      </c>
      <c r="D13" s="77">
        <v>-0.03</v>
      </c>
      <c r="E13" s="77">
        <f>1H19!D13</f>
        <v>0.04</v>
      </c>
      <c r="F13" s="72"/>
      <c r="G13" s="71"/>
    </row>
    <row r="14" spans="1:6" ht="17.25" customHeight="1" thickBot="1">
      <c r="A14" s="1"/>
      <c r="B14" s="85">
        <v>44012</v>
      </c>
      <c r="C14" s="1" t="s">
        <v>177</v>
      </c>
      <c r="D14" s="85">
        <f>B14</f>
        <v>44012</v>
      </c>
      <c r="E14" s="1" t="s">
        <v>177</v>
      </c>
      <c r="F14" s="72"/>
    </row>
    <row r="15" spans="1:9" ht="17.25" customHeight="1" thickBot="1" thickTop="1">
      <c r="A15" s="54" t="s">
        <v>18</v>
      </c>
      <c r="B15" s="76">
        <v>112865</v>
      </c>
      <c r="C15" s="76">
        <v>138868</v>
      </c>
      <c r="D15" s="76">
        <v>25272</v>
      </c>
      <c r="E15" s="80">
        <v>32609.50462369379</v>
      </c>
      <c r="F15" s="72"/>
      <c r="G15" s="86"/>
      <c r="I15" s="86"/>
    </row>
    <row r="16" spans="1:9" ht="17.25" customHeight="1" thickBot="1">
      <c r="A16" s="54" t="s">
        <v>158</v>
      </c>
      <c r="B16" s="76">
        <v>48787</v>
      </c>
      <c r="C16" s="76">
        <v>56199</v>
      </c>
      <c r="D16" s="76">
        <v>10924</v>
      </c>
      <c r="E16" s="80">
        <v>13196.947281906774</v>
      </c>
      <c r="F16" s="72"/>
      <c r="G16" s="86"/>
      <c r="I16" s="86"/>
    </row>
    <row r="17" spans="1:9" ht="17.25" customHeight="1" thickBot="1">
      <c r="A17" s="54" t="s">
        <v>20</v>
      </c>
      <c r="B17" s="76">
        <v>64078</v>
      </c>
      <c r="C17" s="76">
        <v>82668</v>
      </c>
      <c r="D17" s="76">
        <v>14348</v>
      </c>
      <c r="E17" s="80">
        <v>19412.557341787015</v>
      </c>
      <c r="F17" s="72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  <c r="G18" s="86"/>
      <c r="I18" s="86"/>
    </row>
    <row r="19" spans="1:9" ht="17.25" customHeight="1" thickBot="1">
      <c r="A19" s="54" t="s">
        <v>23</v>
      </c>
      <c r="B19" s="78">
        <v>7.64</v>
      </c>
      <c r="C19" s="78">
        <v>9.86</v>
      </c>
      <c r="D19" s="83">
        <v>1.71</v>
      </c>
      <c r="E19" s="84">
        <v>2.315307562793343</v>
      </c>
      <c r="F19" s="72"/>
      <c r="G19" s="86"/>
      <c r="I19" s="86"/>
    </row>
    <row r="20" spans="1:9" ht="17.25" customHeight="1" thickBot="1">
      <c r="A20" s="54" t="s">
        <v>31</v>
      </c>
      <c r="B20" s="79">
        <v>0.43</v>
      </c>
      <c r="C20" s="79">
        <v>0.4</v>
      </c>
      <c r="D20" s="79">
        <v>0.43</v>
      </c>
      <c r="E20" s="82">
        <v>0.4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178</v>
      </c>
      <c r="C2" s="1" t="s">
        <v>170</v>
      </c>
      <c r="D2" s="1" t="str">
        <f>B2</f>
        <v>od 01.01.2020
do 31.03.2020</v>
      </c>
      <c r="E2" s="1" t="str">
        <f>C2</f>
        <v>od 01.01.2019
do 31.03.2019</v>
      </c>
    </row>
    <row r="3" spans="1:7" ht="17.25" customHeight="1" thickBot="1" thickTop="1">
      <c r="A3" s="54" t="s">
        <v>5</v>
      </c>
      <c r="B3" s="76">
        <v>1575</v>
      </c>
      <c r="C3" s="76">
        <v>4775</v>
      </c>
      <c r="D3" s="76">
        <v>358</v>
      </c>
      <c r="E3" s="80">
        <v>1111</v>
      </c>
      <c r="F3" s="72"/>
      <c r="G3" s="71"/>
    </row>
    <row r="4" spans="1:7" ht="17.25" customHeight="1" thickBot="1">
      <c r="A4" s="54" t="s">
        <v>6</v>
      </c>
      <c r="B4" s="76">
        <v>2012</v>
      </c>
      <c r="C4" s="76">
        <v>3898</v>
      </c>
      <c r="D4" s="76">
        <v>457</v>
      </c>
      <c r="E4" s="80">
        <v>907</v>
      </c>
      <c r="F4" s="72"/>
      <c r="G4" s="71"/>
    </row>
    <row r="5" spans="1:7" ht="17.25" customHeight="1" thickBot="1">
      <c r="A5" s="54" t="s">
        <v>7</v>
      </c>
      <c r="B5" s="76">
        <v>-437</v>
      </c>
      <c r="C5" s="76">
        <v>877</v>
      </c>
      <c r="D5" s="76">
        <v>-99</v>
      </c>
      <c r="E5" s="80">
        <v>204</v>
      </c>
      <c r="F5" s="72"/>
      <c r="G5" s="71"/>
    </row>
    <row r="6" spans="1:7" ht="17.25" customHeight="1" thickBot="1">
      <c r="A6" s="54" t="s">
        <v>8</v>
      </c>
      <c r="B6" s="76">
        <v>-452</v>
      </c>
      <c r="C6" s="76">
        <v>949</v>
      </c>
      <c r="D6" s="76">
        <v>-103</v>
      </c>
      <c r="E6" s="80">
        <v>221</v>
      </c>
      <c r="F6" s="72"/>
      <c r="G6" s="71"/>
    </row>
    <row r="7" spans="1:7" ht="17.25" customHeight="1" thickBot="1">
      <c r="A7" s="54" t="s">
        <v>9</v>
      </c>
      <c r="B7" s="76">
        <v>-335</v>
      </c>
      <c r="C7" s="76">
        <v>953</v>
      </c>
      <c r="D7" s="76">
        <v>-76</v>
      </c>
      <c r="E7" s="80">
        <v>222</v>
      </c>
      <c r="F7" s="72"/>
      <c r="G7" s="71"/>
    </row>
    <row r="8" spans="1:7" ht="17.25" customHeight="1" thickBot="1">
      <c r="A8" s="54" t="s">
        <v>10</v>
      </c>
      <c r="B8" s="76">
        <v>-353</v>
      </c>
      <c r="C8" s="76">
        <v>800</v>
      </c>
      <c r="D8" s="76">
        <v>-80</v>
      </c>
      <c r="E8" s="80">
        <v>186</v>
      </c>
      <c r="F8" s="72"/>
      <c r="G8" s="71"/>
    </row>
    <row r="9" spans="1:7" ht="17.25" customHeight="1" thickBot="1">
      <c r="A9" s="54" t="s">
        <v>11</v>
      </c>
      <c r="B9" s="76">
        <v>1429</v>
      </c>
      <c r="C9" s="76">
        <v>5485</v>
      </c>
      <c r="D9" s="76">
        <v>325</v>
      </c>
      <c r="E9" s="80">
        <v>1276</v>
      </c>
      <c r="F9" s="72"/>
      <c r="G9" s="71"/>
    </row>
    <row r="10" spans="1:7" ht="17.25" customHeight="1" thickBot="1">
      <c r="A10" s="54" t="s">
        <v>13</v>
      </c>
      <c r="B10" s="76">
        <v>-2</v>
      </c>
      <c r="C10" s="76">
        <v>87</v>
      </c>
      <c r="D10" s="76">
        <v>0</v>
      </c>
      <c r="E10" s="81">
        <v>20</v>
      </c>
      <c r="F10" s="72"/>
      <c r="G10" s="71"/>
    </row>
    <row r="11" spans="1:7" ht="17.25" customHeight="1" thickBot="1">
      <c r="A11" s="54" t="s">
        <v>15</v>
      </c>
      <c r="B11" s="76">
        <v>-857</v>
      </c>
      <c r="C11" s="76">
        <v>-18324</v>
      </c>
      <c r="D11" s="76">
        <v>-195</v>
      </c>
      <c r="E11" s="80">
        <v>-4264</v>
      </c>
      <c r="F11" s="72"/>
      <c r="G11" s="71"/>
    </row>
    <row r="12" spans="1:7" ht="17.25" customHeight="1" thickBot="1">
      <c r="A12" s="54" t="s">
        <v>17</v>
      </c>
      <c r="B12" s="76">
        <v>570</v>
      </c>
      <c r="C12" s="76">
        <v>-12752</v>
      </c>
      <c r="D12" s="76">
        <v>130</v>
      </c>
      <c r="E12" s="80">
        <v>-2967</v>
      </c>
      <c r="F12" s="72"/>
      <c r="G12" s="71"/>
    </row>
    <row r="13" spans="1:7" ht="17.25" customHeight="1" thickBot="1">
      <c r="A13" s="54" t="s">
        <v>22</v>
      </c>
      <c r="B13" s="77">
        <v>-0.04</v>
      </c>
      <c r="C13" s="77">
        <v>0.1</v>
      </c>
      <c r="D13" s="77">
        <f>-0.01</f>
        <v>-0.01</v>
      </c>
      <c r="E13" s="81">
        <v>0.02</v>
      </c>
      <c r="F13" s="72"/>
      <c r="G13" s="71"/>
    </row>
    <row r="14" spans="1:6" ht="17.25" customHeight="1" thickBot="1">
      <c r="A14" s="1"/>
      <c r="B14" s="1" t="s">
        <v>179</v>
      </c>
      <c r="C14" s="1" t="s">
        <v>177</v>
      </c>
      <c r="D14" s="1" t="str">
        <f>B14</f>
        <v>31.03.2020</v>
      </c>
      <c r="E14" s="1" t="s">
        <v>177</v>
      </c>
      <c r="F14" s="72"/>
    </row>
    <row r="15" spans="1:6" ht="17.25" customHeight="1" thickBot="1" thickTop="1">
      <c r="A15" s="54" t="s">
        <v>18</v>
      </c>
      <c r="B15" s="76">
        <v>134702</v>
      </c>
      <c r="C15" s="76">
        <v>138868</v>
      </c>
      <c r="D15" s="76">
        <v>29590</v>
      </c>
      <c r="E15" s="80">
        <v>32609.50462369379</v>
      </c>
      <c r="F15" s="72"/>
    </row>
    <row r="16" spans="1:6" ht="17.25" customHeight="1" thickBot="1">
      <c r="A16" s="54" t="s">
        <v>158</v>
      </c>
      <c r="B16" s="76">
        <v>52387</v>
      </c>
      <c r="C16" s="76">
        <v>56199</v>
      </c>
      <c r="D16" s="76">
        <v>11508</v>
      </c>
      <c r="E16" s="80">
        <v>13196.947281906774</v>
      </c>
      <c r="F16" s="72"/>
    </row>
    <row r="17" spans="1:6" ht="17.25" customHeight="1" thickBot="1">
      <c r="A17" s="54" t="s">
        <v>20</v>
      </c>
      <c r="B17" s="76">
        <v>82315</v>
      </c>
      <c r="C17" s="76">
        <v>82668</v>
      </c>
      <c r="D17" s="76">
        <v>18082</v>
      </c>
      <c r="E17" s="80">
        <v>19412.557341787015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9.82</v>
      </c>
      <c r="C19" s="78">
        <v>9.86</v>
      </c>
      <c r="D19" s="83">
        <v>2.16</v>
      </c>
      <c r="E19" s="84">
        <v>2.315307562793343</v>
      </c>
      <c r="F19" s="72"/>
    </row>
    <row r="20" spans="1:6" ht="17.25" customHeight="1" thickBot="1">
      <c r="A20" s="54" t="s">
        <v>31</v>
      </c>
      <c r="B20" s="79">
        <v>0.39</v>
      </c>
      <c r="C20" s="79">
        <v>0.4</v>
      </c>
      <c r="D20" s="79">
        <v>0.39</v>
      </c>
      <c r="E20" s="82">
        <v>0.4</v>
      </c>
      <c r="F20" s="15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3" sqref="B3:B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4.25">
      <c r="A24" s="68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0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191</v>
      </c>
      <c r="C2" s="1" t="s">
        <v>187</v>
      </c>
      <c r="D2" s="1" t="str">
        <f>B2</f>
        <v>od 01.01.2022
do 31.12.2022</v>
      </c>
      <c r="E2" s="1" t="s">
        <v>187</v>
      </c>
    </row>
    <row r="3" spans="1:7" ht="17.25" customHeight="1" thickBot="1" thickTop="1">
      <c r="A3" s="54" t="s">
        <v>5</v>
      </c>
      <c r="B3" s="76">
        <v>1283</v>
      </c>
      <c r="C3" s="76">
        <v>1791</v>
      </c>
      <c r="D3" s="76">
        <v>274</v>
      </c>
      <c r="E3" s="76">
        <v>391</v>
      </c>
      <c r="F3" s="86"/>
      <c r="G3" s="71"/>
    </row>
    <row r="4" spans="1:9" ht="17.25" customHeight="1" thickBot="1">
      <c r="A4" s="54" t="s">
        <v>6</v>
      </c>
      <c r="B4" s="76">
        <v>3444</v>
      </c>
      <c r="C4" s="76">
        <v>3451</v>
      </c>
      <c r="D4" s="76">
        <v>735</v>
      </c>
      <c r="E4" s="76">
        <v>754</v>
      </c>
      <c r="F4" s="86"/>
      <c r="G4" s="71"/>
      <c r="I4" s="87"/>
    </row>
    <row r="5" spans="1:9" ht="17.25" customHeight="1" thickBot="1">
      <c r="A5" s="54" t="s">
        <v>183</v>
      </c>
      <c r="B5" s="76">
        <f>-2162</f>
        <v>-2162</v>
      </c>
      <c r="C5" s="76">
        <v>-1660</v>
      </c>
      <c r="D5" s="76">
        <f>-461</f>
        <v>-461</v>
      </c>
      <c r="E5" s="76">
        <v>-363</v>
      </c>
      <c r="F5" s="86"/>
      <c r="G5" s="71"/>
      <c r="I5" s="87"/>
    </row>
    <row r="6" spans="1:9" ht="17.25" customHeight="1" thickBot="1">
      <c r="A6" s="54" t="s">
        <v>91</v>
      </c>
      <c r="B6" s="76">
        <f>-2260</f>
        <v>-2260</v>
      </c>
      <c r="C6" s="76">
        <v>-1551</v>
      </c>
      <c r="D6" s="76">
        <f>-482</f>
        <v>-482</v>
      </c>
      <c r="E6" s="76">
        <v>-339</v>
      </c>
      <c r="F6" s="86"/>
      <c r="G6" s="71"/>
      <c r="I6" s="87"/>
    </row>
    <row r="7" spans="1:8" ht="17.25" customHeight="1" thickBot="1">
      <c r="A7" s="54" t="s">
        <v>92</v>
      </c>
      <c r="B7" s="76">
        <f>-1804</f>
        <v>-1804</v>
      </c>
      <c r="C7" s="76">
        <v>-1535</v>
      </c>
      <c r="D7" s="76">
        <f>-385</f>
        <v>-385</v>
      </c>
      <c r="E7" s="76">
        <v>-335</v>
      </c>
      <c r="F7" s="86"/>
      <c r="G7" s="71"/>
      <c r="H7" s="87"/>
    </row>
    <row r="8" spans="1:7" ht="17.25" customHeight="1" thickBot="1">
      <c r="A8" s="54" t="s">
        <v>93</v>
      </c>
      <c r="B8" s="76">
        <f>-1769</f>
        <v>-1769</v>
      </c>
      <c r="C8" s="76">
        <v>-609</v>
      </c>
      <c r="D8" s="76">
        <f>-377</f>
        <v>-377</v>
      </c>
      <c r="E8" s="76">
        <v>-133</v>
      </c>
      <c r="F8" s="86"/>
      <c r="G8" s="71"/>
    </row>
    <row r="9" spans="1:7" ht="17.25" customHeight="1" thickBot="1">
      <c r="A9" s="54" t="s">
        <v>11</v>
      </c>
      <c r="B9" s="76">
        <v>2731</v>
      </c>
      <c r="C9" s="76">
        <v>38277</v>
      </c>
      <c r="D9" s="76">
        <v>583</v>
      </c>
      <c r="E9" s="76">
        <v>8362</v>
      </c>
      <c r="F9" s="86"/>
      <c r="G9" s="71"/>
    </row>
    <row r="10" spans="1:7" ht="17.25" customHeight="1" thickBot="1">
      <c r="A10" s="54" t="s">
        <v>13</v>
      </c>
      <c r="B10" s="76">
        <v>552</v>
      </c>
      <c r="C10" s="76">
        <v>-14</v>
      </c>
      <c r="D10" s="76">
        <v>118</v>
      </c>
      <c r="E10" s="76">
        <v>-3</v>
      </c>
      <c r="F10" s="86"/>
      <c r="G10" s="71"/>
    </row>
    <row r="11" spans="1:7" ht="17.25" customHeight="1" thickBot="1">
      <c r="A11" s="54" t="s">
        <v>15</v>
      </c>
      <c r="B11" s="76">
        <f>-29496</f>
        <v>-29496</v>
      </c>
      <c r="C11" s="76">
        <v>-2402</v>
      </c>
      <c r="D11" s="76">
        <f>-6291</f>
        <v>-6291</v>
      </c>
      <c r="E11" s="76">
        <v>-525</v>
      </c>
      <c r="F11" s="86"/>
      <c r="G11" s="71"/>
    </row>
    <row r="12" spans="1:7" ht="17.25" customHeight="1" thickBot="1">
      <c r="A12" s="54" t="s">
        <v>17</v>
      </c>
      <c r="B12" s="76">
        <f>SUM(B9:B11)</f>
        <v>-26213</v>
      </c>
      <c r="C12" s="76">
        <v>35861</v>
      </c>
      <c r="D12" s="76">
        <f>-5591</f>
        <v>-5591</v>
      </c>
      <c r="E12" s="76">
        <v>7834</v>
      </c>
      <c r="F12" s="86"/>
      <c r="G12" s="71"/>
    </row>
    <row r="13" spans="1:7" ht="17.25" customHeight="1" thickBot="1">
      <c r="A13" s="54" t="s">
        <v>22</v>
      </c>
      <c r="B13" s="77">
        <f>-0.36</f>
        <v>-0.36</v>
      </c>
      <c r="C13" s="77">
        <v>-0.07</v>
      </c>
      <c r="D13" s="77">
        <f>-0.08</f>
        <v>-0.08</v>
      </c>
      <c r="E13" s="77">
        <v>-0.02</v>
      </c>
      <c r="F13" s="86"/>
      <c r="G13" s="71"/>
    </row>
    <row r="14" spans="1:6" ht="17.25" customHeight="1" thickBot="1">
      <c r="A14" s="1"/>
      <c r="B14" s="85">
        <v>44926</v>
      </c>
      <c r="C14" s="85">
        <v>44561</v>
      </c>
      <c r="D14" s="85">
        <f>B14</f>
        <v>44926</v>
      </c>
      <c r="E14" s="85">
        <v>44561</v>
      </c>
      <c r="F14" s="86"/>
    </row>
    <row r="15" spans="1:9" ht="17.25" customHeight="1" thickBot="1" thickTop="1">
      <c r="A15" s="54" t="s">
        <v>18</v>
      </c>
      <c r="B15" s="76">
        <v>36834</v>
      </c>
      <c r="C15" s="76">
        <v>69018</v>
      </c>
      <c r="D15" s="76">
        <v>7854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7386</v>
      </c>
      <c r="C16" s="76">
        <v>8410</v>
      </c>
      <c r="D16" s="76">
        <v>1575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29448</v>
      </c>
      <c r="C17" s="76">
        <v>60608</v>
      </c>
      <c r="D17" s="76">
        <v>6279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11.54</v>
      </c>
      <c r="C19" s="94">
        <v>7.23</v>
      </c>
      <c r="D19" s="88">
        <v>2.46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0.2005146598764408</v>
      </c>
      <c r="C20" s="79">
        <v>0.12184629797322337</v>
      </c>
      <c r="D20" s="79">
        <f>B20</f>
        <v>0.2005146598764408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4.25">
      <c r="A26" s="68"/>
    </row>
    <row r="27" ht="14.25">
      <c r="A27" s="68"/>
    </row>
    <row r="28" ht="14.25">
      <c r="A28" s="68"/>
    </row>
    <row r="29" ht="14.25">
      <c r="A29" s="68"/>
    </row>
    <row r="30" ht="14.2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6" t="s">
        <v>0</v>
      </c>
      <c r="B1" s="98" t="s">
        <v>108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96" t="s">
        <v>0</v>
      </c>
      <c r="B1" s="98" t="s">
        <v>108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4.2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" thickBot="1">
      <c r="A20" s="54" t="s">
        <v>31</v>
      </c>
      <c r="B20" s="57">
        <v>0.849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" thickBot="1">
      <c r="A20" s="54" t="s">
        <v>31</v>
      </c>
      <c r="B20" s="57">
        <v>0.879</v>
      </c>
      <c r="C20" s="57">
        <v>0.897</v>
      </c>
      <c r="D20" s="56"/>
      <c r="E20" s="59"/>
    </row>
    <row r="21" ht="14.2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</v>
      </c>
      <c r="E1" s="99"/>
    </row>
    <row r="2" spans="1:5" ht="58.5" thickBot="1" thickTop="1">
      <c r="A2" s="97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4.25">
      <c r="F20" s="15" t="s">
        <v>53</v>
      </c>
    </row>
    <row r="21" ht="14.2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</v>
      </c>
      <c r="E1" s="99"/>
    </row>
    <row r="2" spans="1:5" ht="58.5" thickBot="1" thickTop="1">
      <c r="A2" s="97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" thickBot="1">
      <c r="A20" s="54" t="s">
        <v>31</v>
      </c>
      <c r="B20" s="57">
        <v>0.884</v>
      </c>
      <c r="C20" s="57">
        <v>0.897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190</v>
      </c>
      <c r="C2" s="1" t="s">
        <v>186</v>
      </c>
      <c r="D2" s="1" t="str">
        <f>B2</f>
        <v>od 01.01.2022
do 30.09.2022</v>
      </c>
      <c r="E2" s="1" t="str">
        <f>C2</f>
        <v>od 01.01.2021
do 30.09.2021</v>
      </c>
    </row>
    <row r="3" spans="1:7" ht="17.25" customHeight="1" thickBot="1" thickTop="1">
      <c r="A3" s="54" t="s">
        <v>5</v>
      </c>
      <c r="B3" s="76">
        <v>945</v>
      </c>
      <c r="C3" s="76">
        <v>1605.92974</v>
      </c>
      <c r="D3" s="76">
        <v>201</v>
      </c>
      <c r="E3" s="76">
        <v>352.29431926759355</v>
      </c>
      <c r="F3" s="86"/>
      <c r="G3" s="71"/>
    </row>
    <row r="4" spans="1:9" ht="17.25" customHeight="1" thickBot="1">
      <c r="A4" s="54" t="s">
        <v>6</v>
      </c>
      <c r="B4" s="76">
        <v>2961</v>
      </c>
      <c r="C4" s="76">
        <v>2503.46644</v>
      </c>
      <c r="D4" s="76">
        <v>632</v>
      </c>
      <c r="E4" s="76">
        <v>549.1877903008794</v>
      </c>
      <c r="F4" s="86"/>
      <c r="G4" s="71"/>
      <c r="I4" s="87"/>
    </row>
    <row r="5" spans="1:9" ht="17.25" customHeight="1" thickBot="1">
      <c r="A5" s="54" t="s">
        <v>183</v>
      </c>
      <c r="B5" s="76">
        <v>-2016</v>
      </c>
      <c r="C5" s="76">
        <f>-897</f>
        <v>-897</v>
      </c>
      <c r="D5" s="76">
        <f>-430</f>
        <v>-430</v>
      </c>
      <c r="E5" s="76">
        <v>-196.89347103328586</v>
      </c>
      <c r="F5" s="86"/>
      <c r="G5" s="71"/>
      <c r="I5" s="87"/>
    </row>
    <row r="6" spans="1:9" ht="17.25" customHeight="1" thickBot="1">
      <c r="A6" s="54" t="s">
        <v>91</v>
      </c>
      <c r="B6" s="76">
        <v>-1995</v>
      </c>
      <c r="C6" s="76">
        <f>-854</f>
        <v>-854</v>
      </c>
      <c r="D6" s="76">
        <f>-426</f>
        <v>-426</v>
      </c>
      <c r="E6" s="76">
        <v>-187.47209894116958</v>
      </c>
      <c r="F6" s="86"/>
      <c r="G6" s="71"/>
      <c r="I6" s="87"/>
    </row>
    <row r="7" spans="1:8" ht="17.25" customHeight="1" thickBot="1">
      <c r="A7" s="54" t="s">
        <v>92</v>
      </c>
      <c r="B7" s="76">
        <v>-1713</v>
      </c>
      <c r="C7" s="76">
        <f>-854</f>
        <v>-854</v>
      </c>
      <c r="D7" s="76">
        <f>-365</f>
        <v>-365</v>
      </c>
      <c r="E7" s="76">
        <v>-187.38395789052902</v>
      </c>
      <c r="F7" s="86"/>
      <c r="G7" s="71"/>
      <c r="H7" s="87"/>
    </row>
    <row r="8" spans="1:7" ht="17.25" customHeight="1" thickBot="1">
      <c r="A8" s="54" t="s">
        <v>93</v>
      </c>
      <c r="B8" s="76">
        <v>-1710</v>
      </c>
      <c r="C8" s="76">
        <v>290.26631</v>
      </c>
      <c r="D8" s="76">
        <f>-365</f>
        <v>-365</v>
      </c>
      <c r="E8" s="76">
        <v>63.675993750365606</v>
      </c>
      <c r="F8" s="86"/>
      <c r="G8" s="71"/>
    </row>
    <row r="9" spans="1:7" ht="17.25" customHeight="1" thickBot="1">
      <c r="A9" s="54" t="s">
        <v>11</v>
      </c>
      <c r="B9" s="76">
        <v>1521</v>
      </c>
      <c r="C9" s="76">
        <v>38644</v>
      </c>
      <c r="D9" s="76">
        <v>324.44385455131516</v>
      </c>
      <c r="E9" s="76">
        <v>8477.37066864263</v>
      </c>
      <c r="F9" s="86"/>
      <c r="G9" s="71"/>
    </row>
    <row r="10" spans="1:7" ht="17.25" customHeight="1" thickBot="1">
      <c r="A10" s="54" t="s">
        <v>13</v>
      </c>
      <c r="B10" s="76">
        <v>64</v>
      </c>
      <c r="C10" s="76">
        <v>-9</v>
      </c>
      <c r="D10" s="76">
        <v>13.651812420305175</v>
      </c>
      <c r="E10" s="76">
        <v>-1.974338474738217</v>
      </c>
      <c r="F10" s="86"/>
      <c r="G10" s="71"/>
    </row>
    <row r="11" spans="1:7" ht="17.25" customHeight="1" thickBot="1">
      <c r="A11" s="54" t="s">
        <v>15</v>
      </c>
      <c r="B11" s="76">
        <v>-29189</v>
      </c>
      <c r="C11" s="76">
        <v>-2036</v>
      </c>
      <c r="D11" s="76">
        <v>-6226.2930115044965</v>
      </c>
      <c r="E11" s="76">
        <v>-446.6392371741122</v>
      </c>
      <c r="F11" s="86"/>
      <c r="G11" s="71"/>
    </row>
    <row r="12" spans="1:7" ht="17.25" customHeight="1" thickBot="1">
      <c r="A12" s="54" t="s">
        <v>17</v>
      </c>
      <c r="B12" s="76">
        <f>SUM(B9:B11)</f>
        <v>-27604</v>
      </c>
      <c r="C12" s="76">
        <v>36599</v>
      </c>
      <c r="D12" s="76">
        <f>SUM(D9:D11)</f>
        <v>-5888.197344532876</v>
      </c>
      <c r="E12" s="76">
        <v>8028.757092993779</v>
      </c>
      <c r="F12" s="86"/>
      <c r="G12" s="71"/>
    </row>
    <row r="13" spans="1:7" ht="17.25" customHeight="1" thickBot="1">
      <c r="A13" s="54" t="s">
        <v>22</v>
      </c>
      <c r="B13" s="77">
        <v>-0.67</v>
      </c>
      <c r="C13" s="77">
        <v>0.03461964186039855</v>
      </c>
      <c r="D13" s="77">
        <v>-0.14290643884862755</v>
      </c>
      <c r="E13" s="77">
        <v>0.007594543434071401</v>
      </c>
      <c r="F13" s="86"/>
      <c r="G13" s="71"/>
    </row>
    <row r="14" spans="1:6" ht="17.25" customHeight="1" thickBot="1">
      <c r="A14" s="1"/>
      <c r="B14" s="85">
        <v>44834</v>
      </c>
      <c r="C14" s="85">
        <v>44561</v>
      </c>
      <c r="D14" s="85">
        <f>B14</f>
        <v>44834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37065</v>
      </c>
      <c r="C15" s="76">
        <v>69018</v>
      </c>
      <c r="D15" s="76">
        <v>7611.175705367778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7558</v>
      </c>
      <c r="C16" s="76">
        <v>8410</v>
      </c>
      <c r="D16" s="76">
        <v>1551.9321758593785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29507</v>
      </c>
      <c r="C17" s="76">
        <v>60608</v>
      </c>
      <c r="D17" s="76">
        <v>6059.243529508399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11.56</v>
      </c>
      <c r="C19" s="94">
        <v>7.23</v>
      </c>
      <c r="D19" s="88">
        <v>2.3738103627440754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0.20390176707717822</v>
      </c>
      <c r="C20" s="79">
        <v>0.12184629797322337</v>
      </c>
      <c r="D20" s="79">
        <f>B20</f>
        <v>0.20390176707717822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" thickBot="1">
      <c r="A20" s="54" t="s">
        <v>31</v>
      </c>
      <c r="B20" s="57">
        <v>0.897</v>
      </c>
      <c r="C20" s="57">
        <v>0.901</v>
      </c>
      <c r="D20" s="56"/>
      <c r="E20" s="59"/>
    </row>
    <row r="21" ht="14.25">
      <c r="F21" s="15" t="s">
        <v>53</v>
      </c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" thickTop="1">
      <c r="F21" s="15"/>
    </row>
    <row r="22" ht="14.2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8.5" thickBot="1" thickTop="1">
      <c r="A2" s="97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" thickBot="1" thickTop="1">
      <c r="A1" s="96" t="s">
        <v>0</v>
      </c>
      <c r="B1" s="98" t="s">
        <v>1</v>
      </c>
      <c r="C1" s="99"/>
      <c r="D1" s="98" t="s">
        <v>2</v>
      </c>
      <c r="E1" s="99"/>
    </row>
    <row r="2" spans="1:5" ht="58.5" thickBot="1" thickTop="1">
      <c r="A2" s="97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" thickTop="1"/>
    <row r="22" ht="14.2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6" t="s">
        <v>0</v>
      </c>
      <c r="B1" s="98" t="s">
        <v>1</v>
      </c>
      <c r="C1" s="99"/>
      <c r="D1" s="98" t="s">
        <v>2</v>
      </c>
      <c r="E1" s="99"/>
    </row>
    <row r="2" spans="1:5" ht="76.5" customHeight="1" thickBot="1" thickTop="1">
      <c r="A2" s="97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76.5" customHeight="1" thickBot="1" thickTop="1">
      <c r="A2" s="97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76.5" customHeight="1" thickBot="1" thickTop="1">
      <c r="A2" s="97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76.5" customHeight="1" thickBot="1" thickTop="1">
      <c r="A2" s="97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C15" sqref="C15:C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189</v>
      </c>
      <c r="C2" s="1" t="s">
        <v>185</v>
      </c>
      <c r="D2" s="1" t="str">
        <f>B2</f>
        <v>od 01.01.2022
do 30.06.2022</v>
      </c>
      <c r="E2" s="1" t="str">
        <f>C2</f>
        <v>od 01.01.2021
do 30.06.2021</v>
      </c>
    </row>
    <row r="3" spans="1:7" ht="17.25" customHeight="1" thickBot="1" thickTop="1">
      <c r="A3" s="54" t="s">
        <v>5</v>
      </c>
      <c r="B3" s="76">
        <v>562</v>
      </c>
      <c r="C3" s="76">
        <v>1237</v>
      </c>
      <c r="D3" s="76">
        <v>121</v>
      </c>
      <c r="E3" s="76">
        <v>272</v>
      </c>
      <c r="F3" s="86"/>
      <c r="G3" s="71"/>
    </row>
    <row r="4" spans="1:9" ht="17.25" customHeight="1" thickBot="1">
      <c r="A4" s="54" t="s">
        <v>6</v>
      </c>
      <c r="B4" s="76">
        <v>2120</v>
      </c>
      <c r="C4" s="76">
        <v>1715</v>
      </c>
      <c r="D4" s="76">
        <v>457</v>
      </c>
      <c r="E4" s="76">
        <v>377</v>
      </c>
      <c r="F4" s="86"/>
      <c r="G4" s="71"/>
      <c r="I4" s="87"/>
    </row>
    <row r="5" spans="1:9" ht="17.25" customHeight="1" thickBot="1">
      <c r="A5" s="54" t="s">
        <v>183</v>
      </c>
      <c r="B5" s="76">
        <v>-1558</v>
      </c>
      <c r="C5" s="76">
        <v>-478</v>
      </c>
      <c r="D5" s="76">
        <v>-336</v>
      </c>
      <c r="E5" s="76">
        <v>-105</v>
      </c>
      <c r="F5" s="86"/>
      <c r="G5" s="71"/>
      <c r="I5" s="87"/>
    </row>
    <row r="6" spans="1:9" ht="17.25" customHeight="1" thickBot="1">
      <c r="A6" s="54" t="s">
        <v>91</v>
      </c>
      <c r="B6" s="76">
        <v>-1537</v>
      </c>
      <c r="C6" s="76">
        <v>-489</v>
      </c>
      <c r="D6" s="76">
        <v>-331</v>
      </c>
      <c r="E6" s="76">
        <v>-107</v>
      </c>
      <c r="F6" s="86"/>
      <c r="G6" s="71"/>
      <c r="I6" s="87"/>
    </row>
    <row r="7" spans="1:8" ht="17.25" customHeight="1" thickBot="1">
      <c r="A7" s="54" t="s">
        <v>92</v>
      </c>
      <c r="B7" s="76">
        <v>-1425</v>
      </c>
      <c r="C7" s="76">
        <v>-488</v>
      </c>
      <c r="D7" s="76">
        <v>-307</v>
      </c>
      <c r="E7" s="76">
        <v>-107</v>
      </c>
      <c r="F7" s="86"/>
      <c r="G7" s="71"/>
      <c r="H7" s="87"/>
    </row>
    <row r="8" spans="1:7" ht="17.25" customHeight="1" thickBot="1">
      <c r="A8" s="54" t="s">
        <v>93</v>
      </c>
      <c r="B8" s="76">
        <v>-1426</v>
      </c>
      <c r="C8" s="76">
        <v>148</v>
      </c>
      <c r="D8" s="76">
        <v>-307</v>
      </c>
      <c r="E8" s="76">
        <v>33</v>
      </c>
      <c r="F8" s="86"/>
      <c r="G8" s="71"/>
    </row>
    <row r="9" spans="1:7" ht="17.25" customHeight="1" thickBot="1">
      <c r="A9" s="54" t="s">
        <v>11</v>
      </c>
      <c r="B9" s="76">
        <v>1439</v>
      </c>
      <c r="C9" s="76">
        <v>2083</v>
      </c>
      <c r="D9" s="76">
        <v>310</v>
      </c>
      <c r="E9" s="76">
        <v>458</v>
      </c>
      <c r="F9" s="86"/>
      <c r="G9" s="71"/>
    </row>
    <row r="10" spans="1:7" ht="17.25" customHeight="1" thickBot="1">
      <c r="A10" s="54" t="s">
        <v>13</v>
      </c>
      <c r="B10" s="76">
        <v>78</v>
      </c>
      <c r="C10" s="76">
        <v>-2</v>
      </c>
      <c r="D10" s="76">
        <v>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-29312</v>
      </c>
      <c r="C11" s="76">
        <v>-1511</v>
      </c>
      <c r="D11" s="76">
        <v>-6314</v>
      </c>
      <c r="E11" s="76">
        <v>-332</v>
      </c>
      <c r="F11" s="86"/>
      <c r="G11" s="71"/>
    </row>
    <row r="12" spans="1:7" ht="17.25" customHeight="1" thickBot="1">
      <c r="A12" s="54" t="s">
        <v>17</v>
      </c>
      <c r="B12" s="76">
        <f>SUM(B9:B11)</f>
        <v>-27795</v>
      </c>
      <c r="C12" s="76">
        <f>SUM(C9:C11)</f>
        <v>570</v>
      </c>
      <c r="D12" s="76">
        <v>-5987</v>
      </c>
      <c r="E12" s="76">
        <v>125</v>
      </c>
      <c r="F12" s="86"/>
      <c r="G12" s="71"/>
    </row>
    <row r="13" spans="1:7" ht="17.25" customHeight="1" thickBot="1">
      <c r="A13" s="54" t="s">
        <v>22</v>
      </c>
      <c r="B13" s="77">
        <v>-0.56</v>
      </c>
      <c r="C13" s="77">
        <v>0.02</v>
      </c>
      <c r="D13" s="77">
        <v>-0.12</v>
      </c>
      <c r="E13" s="77">
        <v>0</v>
      </c>
      <c r="F13" s="86"/>
      <c r="G13" s="71"/>
    </row>
    <row r="14" spans="1:6" ht="17.25" customHeight="1" thickBot="1">
      <c r="A14" s="1"/>
      <c r="B14" s="85">
        <v>44742</v>
      </c>
      <c r="C14" s="85">
        <v>44561</v>
      </c>
      <c r="D14" s="85">
        <f>B14</f>
        <v>44742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76">
        <v>37627</v>
      </c>
      <c r="C15" s="76">
        <v>69018</v>
      </c>
      <c r="D15" s="76">
        <v>8039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76">
        <v>7836</v>
      </c>
      <c r="C16" s="76">
        <v>8410</v>
      </c>
      <c r="D16" s="76">
        <v>1674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76">
        <v>29791</v>
      </c>
      <c r="C17" s="76">
        <v>60608</v>
      </c>
      <c r="D17" s="76">
        <v>6365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76">
        <v>2552539</v>
      </c>
      <c r="C18" s="76">
        <v>8384440</v>
      </c>
      <c r="D18" s="76">
        <f>B18</f>
        <v>2552539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88">
        <v>11.67</v>
      </c>
      <c r="C19" s="94">
        <v>7.23</v>
      </c>
      <c r="D19" s="88">
        <v>2.49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79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  <ignoredErrors>
    <ignoredError sqref="B12:C1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76.5" customHeight="1" thickBot="1" thickTop="1">
      <c r="A2" s="97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76.5" customHeight="1" thickBot="1" thickTop="1">
      <c r="A2" s="97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96"/>
      <c r="B1" s="98" t="s">
        <v>40</v>
      </c>
      <c r="C1" s="99"/>
      <c r="D1" s="98" t="s">
        <v>41</v>
      </c>
      <c r="E1" s="99"/>
    </row>
    <row r="2" spans="1:5" ht="76.5" customHeight="1" thickBot="1" thickTop="1">
      <c r="A2" s="97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4.25">
      <c r="A1" s="7" t="s">
        <v>42</v>
      </c>
    </row>
    <row r="2" ht="14.2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" thickBot="1">
      <c r="A14" s="10" t="s">
        <v>49</v>
      </c>
      <c r="B14" s="11">
        <v>311244</v>
      </c>
      <c r="C14" s="11">
        <v>75659</v>
      </c>
    </row>
    <row r="15" spans="1:3" ht="15" thickBot="1">
      <c r="A15" s="10" t="s">
        <v>50</v>
      </c>
      <c r="B15" s="11">
        <v>105405</v>
      </c>
      <c r="C15" s="11">
        <v>25622</v>
      </c>
    </row>
    <row r="16" spans="1:3" ht="15" thickBot="1">
      <c r="A16" s="10" t="s">
        <v>51</v>
      </c>
      <c r="B16" s="11">
        <v>205839</v>
      </c>
      <c r="C16" s="11">
        <v>50036</v>
      </c>
    </row>
    <row r="17" spans="1:3" ht="15" thickBot="1">
      <c r="A17" s="10" t="s">
        <v>20</v>
      </c>
      <c r="B17" s="11">
        <v>50155</v>
      </c>
      <c r="C17" s="11">
        <v>12192</v>
      </c>
    </row>
    <row r="18" spans="1:3" ht="15" thickBot="1">
      <c r="A18" s="10" t="s">
        <v>52</v>
      </c>
      <c r="B18" s="12">
        <v>838</v>
      </c>
      <c r="C18" s="12">
        <v>204</v>
      </c>
    </row>
    <row r="19" spans="1:3" ht="15" thickBot="1">
      <c r="A19" s="10" t="s">
        <v>21</v>
      </c>
      <c r="B19" s="11">
        <v>8384440</v>
      </c>
      <c r="C19" s="11">
        <v>8384440</v>
      </c>
    </row>
    <row r="20" spans="1:3" ht="15" thickBot="1">
      <c r="A20" s="10" t="s">
        <v>22</v>
      </c>
      <c r="B20" s="12">
        <v>0.69</v>
      </c>
      <c r="C20" s="12">
        <v>0.16</v>
      </c>
    </row>
    <row r="21" spans="1:3" ht="15" thickBot="1">
      <c r="A21" s="10" t="s">
        <v>23</v>
      </c>
      <c r="B21" s="12">
        <v>5.98</v>
      </c>
      <c r="C21" s="12">
        <v>1.45</v>
      </c>
    </row>
    <row r="22" ht="14.25">
      <c r="D22" s="13" t="s">
        <v>53</v>
      </c>
    </row>
    <row r="23" ht="14.2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" thickBot="1">
      <c r="A1" s="101" t="s">
        <v>0</v>
      </c>
      <c r="B1" s="103" t="s">
        <v>108</v>
      </c>
      <c r="C1" s="104"/>
      <c r="D1" s="103" t="s">
        <v>25</v>
      </c>
      <c r="E1" s="105"/>
    </row>
    <row r="2" spans="1:5" s="36" customFormat="1" ht="37.5" thickBot="1">
      <c r="A2" s="102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5.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4.25">
      <c r="A8" s="39" t="s">
        <v>121</v>
      </c>
      <c r="B8" s="106">
        <v>17563</v>
      </c>
      <c r="C8" s="106">
        <v>6721</v>
      </c>
      <c r="D8" s="106">
        <v>4157</v>
      </c>
      <c r="E8" s="106">
        <v>1694</v>
      </c>
    </row>
    <row r="9" spans="1:5" ht="15" thickBot="1">
      <c r="A9" s="38" t="s">
        <v>122</v>
      </c>
      <c r="B9" s="107"/>
      <c r="C9" s="107"/>
      <c r="D9" s="107"/>
      <c r="E9" s="107"/>
    </row>
    <row r="10" spans="1:5" ht="14.25">
      <c r="A10" s="39" t="s">
        <v>121</v>
      </c>
      <c r="B10" s="108">
        <v>-261</v>
      </c>
      <c r="C10" s="108">
        <v>-208</v>
      </c>
      <c r="D10" s="108">
        <v>-62</v>
      </c>
      <c r="E10" s="108">
        <v>-52</v>
      </c>
    </row>
    <row r="11" spans="1:5" ht="15" thickBot="1">
      <c r="A11" s="38" t="s">
        <v>123</v>
      </c>
      <c r="B11" s="109"/>
      <c r="C11" s="109"/>
      <c r="D11" s="109"/>
      <c r="E11" s="109"/>
    </row>
    <row r="12" spans="1:5" ht="14.25">
      <c r="A12" s="39" t="s">
        <v>121</v>
      </c>
      <c r="B12" s="106">
        <v>9463</v>
      </c>
      <c r="C12" s="106">
        <v>-4978</v>
      </c>
      <c r="D12" s="106">
        <v>2240</v>
      </c>
      <c r="E12" s="106">
        <v>-1255</v>
      </c>
    </row>
    <row r="13" spans="1:5" ht="15" thickBot="1">
      <c r="A13" s="38" t="s">
        <v>124</v>
      </c>
      <c r="B13" s="107"/>
      <c r="C13" s="107"/>
      <c r="D13" s="107"/>
      <c r="E13" s="107"/>
    </row>
    <row r="14" spans="1:5" ht="1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B10:B11"/>
    <mergeCell ref="C10:C11"/>
    <mergeCell ref="D10:D11"/>
    <mergeCell ref="E10:E11"/>
    <mergeCell ref="B12:B13"/>
    <mergeCell ref="C12:C13"/>
    <mergeCell ref="D12:D13"/>
    <mergeCell ref="E12:E13"/>
    <mergeCell ref="A1:A2"/>
    <mergeCell ref="B1:C1"/>
    <mergeCell ref="D1:E1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110" t="s">
        <v>0</v>
      </c>
      <c r="B1" s="103" t="s">
        <v>104</v>
      </c>
      <c r="C1" s="104"/>
      <c r="D1" s="103" t="s">
        <v>25</v>
      </c>
      <c r="E1" s="105"/>
    </row>
    <row r="2" spans="1:5" ht="76.5" customHeight="1" thickBot="1">
      <c r="A2" s="111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6.25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4.25">
      <c r="A1" s="112" t="s">
        <v>0</v>
      </c>
      <c r="B1" s="114" t="s">
        <v>1</v>
      </c>
      <c r="C1" s="115"/>
      <c r="D1" s="16"/>
    </row>
    <row r="2" spans="1:4" ht="15" thickBot="1">
      <c r="A2" s="113"/>
      <c r="B2" s="116"/>
      <c r="C2" s="117"/>
      <c r="D2" s="16"/>
    </row>
    <row r="3" spans="1:4" ht="39" thickBot="1">
      <c r="A3" s="31"/>
      <c r="B3" s="32" t="s">
        <v>116</v>
      </c>
      <c r="C3" s="32" t="s">
        <v>76</v>
      </c>
      <c r="D3" s="16"/>
    </row>
    <row r="4" spans="1:4" ht="26.25" thickBot="1">
      <c r="A4" s="26" t="s">
        <v>5</v>
      </c>
      <c r="B4" s="27">
        <v>41745</v>
      </c>
      <c r="C4" s="27">
        <v>21088</v>
      </c>
      <c r="D4" s="16"/>
    </row>
    <row r="5" spans="1:4" ht="15" thickBot="1">
      <c r="A5" s="26" t="s">
        <v>30</v>
      </c>
      <c r="B5" s="27">
        <v>30630</v>
      </c>
      <c r="C5" s="27">
        <v>12123</v>
      </c>
      <c r="D5" s="16"/>
    </row>
    <row r="6" spans="1:4" ht="15" thickBot="1">
      <c r="A6" s="26" t="s">
        <v>7</v>
      </c>
      <c r="B6" s="27">
        <v>11115</v>
      </c>
      <c r="C6" s="27">
        <v>8965</v>
      </c>
      <c r="D6" s="16"/>
    </row>
    <row r="7" spans="1:4" ht="15" thickBot="1">
      <c r="A7" s="26" t="s">
        <v>8</v>
      </c>
      <c r="B7" s="27">
        <v>11186</v>
      </c>
      <c r="C7" s="27">
        <v>9027</v>
      </c>
      <c r="D7" s="16"/>
    </row>
    <row r="8" spans="1:4" ht="15" thickBot="1">
      <c r="A8" s="26" t="s">
        <v>9</v>
      </c>
      <c r="B8" s="27">
        <v>11710</v>
      </c>
      <c r="C8" s="27">
        <v>9022</v>
      </c>
      <c r="D8" s="16"/>
    </row>
    <row r="9" spans="1:4" ht="15" thickBot="1">
      <c r="A9" s="26" t="s">
        <v>10</v>
      </c>
      <c r="B9" s="27">
        <v>9008</v>
      </c>
      <c r="C9" s="27">
        <v>7035</v>
      </c>
      <c r="D9" s="16"/>
    </row>
    <row r="10" spans="1:4" ht="15" thickBot="1">
      <c r="A10" s="26" t="s">
        <v>11</v>
      </c>
      <c r="B10" s="27">
        <v>-29672</v>
      </c>
      <c r="C10" s="27">
        <v>-45253</v>
      </c>
      <c r="D10" s="16"/>
    </row>
    <row r="11" spans="1:4" ht="15" thickBot="1">
      <c r="A11" s="26" t="s">
        <v>13</v>
      </c>
      <c r="B11" s="28">
        <v>-442</v>
      </c>
      <c r="C11" s="28">
        <v>374</v>
      </c>
      <c r="D11" s="16"/>
    </row>
    <row r="12" spans="1:4" ht="15" thickBot="1">
      <c r="A12" s="26" t="s">
        <v>15</v>
      </c>
      <c r="B12" s="27">
        <v>28016</v>
      </c>
      <c r="C12" s="27">
        <v>45320</v>
      </c>
      <c r="D12" s="16"/>
    </row>
    <row r="13" spans="1:4" ht="15" thickBot="1">
      <c r="A13" s="26" t="s">
        <v>17</v>
      </c>
      <c r="B13" s="27">
        <v>-2098</v>
      </c>
      <c r="C13" s="28">
        <v>441</v>
      </c>
      <c r="D13" s="16"/>
    </row>
    <row r="14" spans="1:4" ht="15" thickBot="1">
      <c r="A14" s="26" t="s">
        <v>18</v>
      </c>
      <c r="B14" s="27">
        <v>315850</v>
      </c>
      <c r="C14" s="27">
        <v>292329</v>
      </c>
      <c r="D14" s="16"/>
    </row>
    <row r="15" spans="1:4" ht="15" thickBot="1">
      <c r="A15" s="26" t="s">
        <v>19</v>
      </c>
      <c r="B15" s="27">
        <v>270262</v>
      </c>
      <c r="C15" s="27">
        <v>255760</v>
      </c>
      <c r="D15" s="16"/>
    </row>
    <row r="16" spans="1:4" ht="15" thickBot="1">
      <c r="A16" s="26" t="s">
        <v>20</v>
      </c>
      <c r="B16" s="27">
        <v>45588</v>
      </c>
      <c r="C16" s="27">
        <v>36569</v>
      </c>
      <c r="D16" s="16"/>
    </row>
    <row r="17" spans="1:4" ht="15" thickBot="1">
      <c r="A17" s="26" t="s">
        <v>21</v>
      </c>
      <c r="B17" s="27">
        <v>8384440</v>
      </c>
      <c r="C17" s="27">
        <v>8270200</v>
      </c>
      <c r="D17" s="16"/>
    </row>
    <row r="18" spans="1:4" ht="15" thickBot="1">
      <c r="A18" s="26" t="s">
        <v>80</v>
      </c>
      <c r="B18" s="28">
        <v>1.07</v>
      </c>
      <c r="C18" s="28">
        <v>0.85</v>
      </c>
      <c r="D18" s="16"/>
    </row>
    <row r="19" spans="1:4" ht="15" thickBot="1">
      <c r="A19" s="26" t="s">
        <v>83</v>
      </c>
      <c r="B19" s="28">
        <v>5.44</v>
      </c>
      <c r="C19" s="28">
        <v>4.42</v>
      </c>
      <c r="D19" s="16"/>
    </row>
    <row r="20" spans="1:4" ht="1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101" t="s">
        <v>0</v>
      </c>
      <c r="B1" s="103" t="s">
        <v>108</v>
      </c>
      <c r="C1" s="104"/>
      <c r="D1" s="103" t="s">
        <v>25</v>
      </c>
      <c r="E1" s="104"/>
    </row>
    <row r="2" spans="1:5" ht="76.5" customHeight="1" thickBot="1">
      <c r="A2" s="102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18" t="s">
        <v>0</v>
      </c>
      <c r="B1" s="120" t="s">
        <v>104</v>
      </c>
      <c r="C1" s="121"/>
      <c r="D1" s="122" t="s">
        <v>25</v>
      </c>
      <c r="E1" s="121"/>
    </row>
    <row r="2" spans="1:5" ht="39" thickBot="1">
      <c r="A2" s="119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6.25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6.25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15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6.25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25" t="s">
        <v>0</v>
      </c>
      <c r="B1" s="127" t="s">
        <v>1</v>
      </c>
      <c r="C1" s="128"/>
      <c r="D1" s="129" t="s">
        <v>25</v>
      </c>
      <c r="E1" s="128"/>
    </row>
    <row r="2" spans="1:5" ht="58.5" thickBot="1">
      <c r="A2" s="126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1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4.25">
      <c r="A18" s="20" t="s">
        <v>97</v>
      </c>
      <c r="B18" s="123">
        <v>0.28</v>
      </c>
      <c r="C18" s="123">
        <v>0.14</v>
      </c>
      <c r="D18" s="123">
        <v>0.07</v>
      </c>
      <c r="E18" s="123">
        <v>0.03</v>
      </c>
    </row>
    <row r="19" spans="1:5" ht="15" thickBot="1">
      <c r="A19" s="17" t="s">
        <v>98</v>
      </c>
      <c r="B19" s="124"/>
      <c r="C19" s="124"/>
      <c r="D19" s="124"/>
      <c r="E19" s="124"/>
    </row>
    <row r="20" spans="1:5" ht="1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4.25">
      <c r="A21" s="20" t="s">
        <v>100</v>
      </c>
      <c r="B21" s="123">
        <v>4.7</v>
      </c>
      <c r="C21" s="123">
        <v>3.69</v>
      </c>
      <c r="D21" s="123">
        <v>1.17</v>
      </c>
      <c r="E21" s="123">
        <v>0.96</v>
      </c>
    </row>
    <row r="22" spans="1:5" ht="15" thickBot="1">
      <c r="A22" s="17" t="s">
        <v>101</v>
      </c>
      <c r="B22" s="124"/>
      <c r="C22" s="124"/>
      <c r="D22" s="124"/>
      <c r="E22" s="124"/>
    </row>
    <row r="23" spans="1:5" ht="1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1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A1:A2"/>
    <mergeCell ref="B1:C1"/>
    <mergeCell ref="D1:E1"/>
    <mergeCell ref="B18:B19"/>
    <mergeCell ref="C18:C19"/>
    <mergeCell ref="D18:D19"/>
    <mergeCell ref="E18:E19"/>
    <mergeCell ref="B21:B22"/>
    <mergeCell ref="C21:C22"/>
    <mergeCell ref="D21:D22"/>
    <mergeCell ref="E21:E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188</v>
      </c>
      <c r="C2" s="1" t="s">
        <v>184</v>
      </c>
      <c r="D2" s="1" t="str">
        <f>B2</f>
        <v>od 01.01.2022
do 31.03.2022</v>
      </c>
      <c r="E2" s="1" t="str">
        <f>C2</f>
        <v>od 01.01.2021
do 31.03.2021</v>
      </c>
    </row>
    <row r="3" spans="1:7" ht="17.25" customHeight="1" thickBot="1" thickTop="1">
      <c r="A3" s="54" t="s">
        <v>5</v>
      </c>
      <c r="B3" s="76">
        <v>283.54556</v>
      </c>
      <c r="C3" s="76">
        <v>663</v>
      </c>
      <c r="D3" s="76">
        <v>61.01427956619039</v>
      </c>
      <c r="E3" s="76">
        <v>145</v>
      </c>
      <c r="F3" s="86"/>
      <c r="G3" s="71"/>
    </row>
    <row r="4" spans="1:9" ht="17.25" customHeight="1" thickBot="1">
      <c r="A4" s="54" t="s">
        <v>6</v>
      </c>
      <c r="B4" s="76">
        <v>942.87596</v>
      </c>
      <c r="C4" s="76">
        <v>1105</v>
      </c>
      <c r="D4" s="76">
        <v>202.89119469788255</v>
      </c>
      <c r="E4" s="76">
        <v>242</v>
      </c>
      <c r="F4" s="86"/>
      <c r="G4" s="71"/>
      <c r="I4" s="87"/>
    </row>
    <row r="5" spans="1:9" ht="17.25" customHeight="1" thickBot="1">
      <c r="A5" s="54" t="s">
        <v>183</v>
      </c>
      <c r="B5" s="76">
        <v>-659.3304</v>
      </c>
      <c r="C5" s="76">
        <v>-442</v>
      </c>
      <c r="D5" s="76">
        <v>-141.8769151316922</v>
      </c>
      <c r="E5" s="76">
        <v>-97</v>
      </c>
      <c r="F5" s="86"/>
      <c r="G5" s="71"/>
      <c r="I5" s="87"/>
    </row>
    <row r="6" spans="1:9" ht="17.25" customHeight="1" thickBot="1">
      <c r="A6" s="54" t="s">
        <v>91</v>
      </c>
      <c r="B6" s="76">
        <v>-634.4788599999999</v>
      </c>
      <c r="C6" s="76">
        <v>-438</v>
      </c>
      <c r="D6" s="76">
        <v>-136.52927784472368</v>
      </c>
      <c r="E6" s="76">
        <v>-96</v>
      </c>
      <c r="F6" s="86"/>
      <c r="G6" s="71"/>
      <c r="I6" s="87"/>
    </row>
    <row r="7" spans="1:8" ht="17.25" customHeight="1" thickBot="1">
      <c r="A7" s="54" t="s">
        <v>92</v>
      </c>
      <c r="B7" s="76">
        <v>-622.34809</v>
      </c>
      <c r="C7" s="76">
        <v>-437</v>
      </c>
      <c r="D7" s="76">
        <v>-133.91893828541916</v>
      </c>
      <c r="E7" s="76">
        <v>-96</v>
      </c>
      <c r="F7" s="86"/>
      <c r="G7" s="71"/>
      <c r="H7" s="87"/>
    </row>
    <row r="8" spans="1:7" ht="17.25" customHeight="1" thickBot="1">
      <c r="A8" s="54" t="s">
        <v>93</v>
      </c>
      <c r="B8" s="76">
        <v>-631.20709</v>
      </c>
      <c r="C8" s="76">
        <v>-418</v>
      </c>
      <c r="D8" s="76">
        <v>-135.8252474608366</v>
      </c>
      <c r="E8" s="76">
        <v>-91</v>
      </c>
      <c r="F8" s="86"/>
      <c r="G8" s="71"/>
    </row>
    <row r="9" spans="1:7" ht="17.25" customHeight="1" thickBot="1">
      <c r="A9" s="54" t="s">
        <v>11</v>
      </c>
      <c r="B9" s="76">
        <v>366</v>
      </c>
      <c r="C9" s="76">
        <v>1187</v>
      </c>
      <c r="D9" s="76">
        <v>78.75710105009468</v>
      </c>
      <c r="E9" s="76">
        <v>260</v>
      </c>
      <c r="F9" s="86"/>
      <c r="G9" s="71"/>
    </row>
    <row r="10" spans="1:7" ht="17.25" customHeight="1" thickBot="1">
      <c r="A10" s="54" t="s">
        <v>13</v>
      </c>
      <c r="B10" s="76">
        <v>83</v>
      </c>
      <c r="C10" s="76">
        <v>0</v>
      </c>
      <c r="D10" s="76">
        <v>17.86021690480289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-29359</v>
      </c>
      <c r="C11" s="76">
        <v>-759</v>
      </c>
      <c r="D11" s="76">
        <v>-6317.567567567567</v>
      </c>
      <c r="E11" s="76">
        <v>-166</v>
      </c>
      <c r="F11" s="86"/>
      <c r="G11" s="71"/>
    </row>
    <row r="12" spans="1:7" ht="17.25" customHeight="1" thickBot="1">
      <c r="A12" s="54" t="s">
        <v>17</v>
      </c>
      <c r="B12" s="76">
        <v>-28910</v>
      </c>
      <c r="C12" s="76">
        <v>428</v>
      </c>
      <c r="D12" s="76">
        <v>-6220.950249612669</v>
      </c>
      <c r="E12" s="76">
        <v>94</v>
      </c>
      <c r="F12" s="86"/>
      <c r="G12" s="71"/>
    </row>
    <row r="13" spans="1:7" ht="17.25" customHeight="1" thickBot="1">
      <c r="A13" s="54" t="s">
        <v>22</v>
      </c>
      <c r="B13" s="77">
        <v>-0.07528315427148384</v>
      </c>
      <c r="C13" s="77">
        <v>-0.05</v>
      </c>
      <c r="D13" s="77">
        <v>-0.0161996802959812</v>
      </c>
      <c r="E13" s="77">
        <v>-0.01</v>
      </c>
      <c r="F13" s="86"/>
      <c r="G13" s="71"/>
    </row>
    <row r="14" spans="1:6" ht="17.25" customHeight="1" thickBot="1">
      <c r="A14" s="1"/>
      <c r="B14" s="85">
        <v>44651</v>
      </c>
      <c r="C14" s="85">
        <v>44561</v>
      </c>
      <c r="D14" s="85">
        <f>B14</f>
        <v>44651</v>
      </c>
      <c r="E14" s="85">
        <f>C14</f>
        <v>44561</v>
      </c>
      <c r="F14" s="86"/>
    </row>
    <row r="15" spans="1:9" ht="17.25" customHeight="1" thickBot="1" thickTop="1">
      <c r="A15" s="54" t="s">
        <v>18</v>
      </c>
      <c r="B15" s="90">
        <v>38636.68078</v>
      </c>
      <c r="C15" s="76">
        <v>69018</v>
      </c>
      <c r="D15" s="90">
        <v>8304.498824288017</v>
      </c>
      <c r="E15" s="80">
        <v>15006</v>
      </c>
      <c r="F15" s="86"/>
      <c r="G15" s="86"/>
      <c r="I15" s="86"/>
    </row>
    <row r="16" spans="1:9" ht="17.25" customHeight="1" thickBot="1">
      <c r="A16" s="54" t="s">
        <v>158</v>
      </c>
      <c r="B16" s="90">
        <v>8030.9196</v>
      </c>
      <c r="C16" s="76">
        <v>8410</v>
      </c>
      <c r="D16" s="90">
        <v>1726.1514454594305</v>
      </c>
      <c r="E16" s="80">
        <v>1828</v>
      </c>
      <c r="F16" s="86"/>
      <c r="G16" s="86"/>
      <c r="I16" s="86"/>
    </row>
    <row r="17" spans="1:9" ht="17.25" customHeight="1" thickBot="1">
      <c r="A17" s="54" t="s">
        <v>20</v>
      </c>
      <c r="B17" s="90">
        <v>30605.76118</v>
      </c>
      <c r="C17" s="76">
        <v>60608</v>
      </c>
      <c r="D17" s="90">
        <v>6578.347378828587</v>
      </c>
      <c r="E17" s="80">
        <v>13177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3.6503047526131738</v>
      </c>
      <c r="C19" s="94">
        <v>7.23</v>
      </c>
      <c r="D19" s="92">
        <v>0.7845899522005747</v>
      </c>
      <c r="E19" s="89">
        <v>1.5716553129006001</v>
      </c>
      <c r="F19" s="86"/>
      <c r="G19" s="86"/>
      <c r="I19" s="86"/>
    </row>
    <row r="20" spans="1:9" ht="17.25" customHeight="1" thickBot="1">
      <c r="A20" s="54" t="s">
        <v>31</v>
      </c>
      <c r="B20" s="79">
        <v>0.20785738934792627</v>
      </c>
      <c r="C20" s="79">
        <v>0.12184629797322337</v>
      </c>
      <c r="D20" s="93">
        <f>B20</f>
        <v>0.20785738934792627</v>
      </c>
      <c r="E20" s="82">
        <v>0.12184629797322337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4.25">
      <c r="A1" s="131" t="s">
        <v>0</v>
      </c>
      <c r="B1" s="133" t="s">
        <v>1</v>
      </c>
      <c r="C1" s="134"/>
      <c r="D1" s="44"/>
    </row>
    <row r="2" spans="1:4" ht="15" thickBot="1">
      <c r="A2" s="132"/>
      <c r="B2" s="135"/>
      <c r="C2" s="136"/>
      <c r="D2" s="44"/>
    </row>
    <row r="3" spans="1:4" ht="40.5" customHeight="1">
      <c r="A3" s="137"/>
      <c r="B3" s="139" t="s">
        <v>76</v>
      </c>
      <c r="C3" s="139" t="s">
        <v>77</v>
      </c>
      <c r="D3" s="130"/>
    </row>
    <row r="4" spans="1:4" ht="15" thickBot="1">
      <c r="A4" s="138"/>
      <c r="B4" s="140"/>
      <c r="C4" s="140"/>
      <c r="D4" s="130"/>
    </row>
    <row r="5" spans="1:4" ht="15" thickBot="1">
      <c r="A5" s="49" t="s">
        <v>78</v>
      </c>
      <c r="B5" s="50">
        <v>21088</v>
      </c>
      <c r="C5" s="50">
        <v>10459</v>
      </c>
      <c r="D5" s="44"/>
    </row>
    <row r="6" spans="1:4" ht="15" thickBot="1">
      <c r="A6" s="49" t="s">
        <v>30</v>
      </c>
      <c r="B6" s="50">
        <v>12123</v>
      </c>
      <c r="C6" s="50">
        <v>4286</v>
      </c>
      <c r="D6" s="44"/>
    </row>
    <row r="7" spans="1:4" ht="15" thickBot="1">
      <c r="A7" s="49" t="s">
        <v>7</v>
      </c>
      <c r="B7" s="50">
        <v>8965</v>
      </c>
      <c r="C7" s="50">
        <v>3615</v>
      </c>
      <c r="D7" s="44"/>
    </row>
    <row r="8" spans="1:4" ht="15" thickBot="1">
      <c r="A8" s="49" t="s">
        <v>8</v>
      </c>
      <c r="B8" s="50">
        <v>9027</v>
      </c>
      <c r="C8" s="50">
        <v>3608</v>
      </c>
      <c r="D8" s="44"/>
    </row>
    <row r="9" spans="1:4" ht="15" thickBot="1">
      <c r="A9" s="49" t="s">
        <v>9</v>
      </c>
      <c r="B9" s="50">
        <v>9022</v>
      </c>
      <c r="C9" s="50">
        <v>3672</v>
      </c>
      <c r="D9" s="44"/>
    </row>
    <row r="10" spans="1:4" ht="15" thickBot="1">
      <c r="A10" s="49" t="s">
        <v>10</v>
      </c>
      <c r="B10" s="50">
        <v>7035</v>
      </c>
      <c r="C10" s="50">
        <v>2860</v>
      </c>
      <c r="D10" s="44"/>
    </row>
    <row r="11" spans="1:4" ht="15" thickBot="1">
      <c r="A11" s="49" t="s">
        <v>79</v>
      </c>
      <c r="B11" s="50">
        <v>298060</v>
      </c>
      <c r="C11" s="50">
        <v>62961</v>
      </c>
      <c r="D11" s="44"/>
    </row>
    <row r="12" spans="1:4" ht="15" thickBot="1">
      <c r="A12" s="49" t="s">
        <v>50</v>
      </c>
      <c r="B12" s="50">
        <v>113251</v>
      </c>
      <c r="C12" s="50">
        <v>3850</v>
      </c>
      <c r="D12" s="44"/>
    </row>
    <row r="13" spans="1:4" ht="15" thickBot="1">
      <c r="A13" s="49" t="s">
        <v>51</v>
      </c>
      <c r="B13" s="50">
        <v>148240</v>
      </c>
      <c r="C13" s="50">
        <v>30005</v>
      </c>
      <c r="D13" s="44"/>
    </row>
    <row r="14" spans="1:4" ht="15" thickBot="1">
      <c r="A14" s="49" t="s">
        <v>20</v>
      </c>
      <c r="B14" s="50">
        <v>36569</v>
      </c>
      <c r="C14" s="50">
        <v>29106</v>
      </c>
      <c r="D14" s="44"/>
    </row>
    <row r="15" spans="1:4" ht="15" thickBot="1">
      <c r="A15" s="49" t="s">
        <v>52</v>
      </c>
      <c r="B15" s="51">
        <v>827</v>
      </c>
      <c r="C15" s="51">
        <v>819</v>
      </c>
      <c r="D15" s="44"/>
    </row>
    <row r="16" spans="1:4" ht="15" thickBot="1">
      <c r="A16" s="49" t="s">
        <v>21</v>
      </c>
      <c r="B16" s="50">
        <v>8270200</v>
      </c>
      <c r="C16" s="50">
        <v>8188600</v>
      </c>
      <c r="D16" s="44"/>
    </row>
    <row r="17" spans="1:4" ht="15" thickBot="1">
      <c r="A17" s="49" t="s">
        <v>80</v>
      </c>
      <c r="B17" s="52" t="s">
        <v>81</v>
      </c>
      <c r="C17" s="52" t="s">
        <v>82</v>
      </c>
      <c r="D17" s="44"/>
    </row>
    <row r="18" spans="1:4" ht="15" thickBot="1">
      <c r="A18" s="49" t="s">
        <v>83</v>
      </c>
      <c r="B18" s="51" t="s">
        <v>84</v>
      </c>
      <c r="C18" s="51" t="s">
        <v>85</v>
      </c>
      <c r="D18" s="44"/>
    </row>
    <row r="19" spans="1:4" ht="15" thickBot="1">
      <c r="A19" s="49" t="s">
        <v>86</v>
      </c>
      <c r="B19" s="53">
        <v>0.3336</v>
      </c>
      <c r="C19" s="53">
        <v>0.2734</v>
      </c>
      <c r="D19" s="44"/>
    </row>
    <row r="20" spans="1:4" ht="1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9">
      <selection activeCell="B20" sqref="B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187</v>
      </c>
      <c r="C2" s="1" t="s">
        <v>182</v>
      </c>
      <c r="D2" s="1" t="str">
        <f>B2</f>
        <v>od 01.01.2021
do 31.12.2021</v>
      </c>
      <c r="E2" s="1" t="str">
        <f>C2</f>
        <v>od 01.01.2020
do 31.12.2020</v>
      </c>
    </row>
    <row r="3" spans="1:7" ht="17.25" customHeight="1" thickBot="1" thickTop="1">
      <c r="A3" s="54" t="s">
        <v>5</v>
      </c>
      <c r="B3" s="90">
        <v>1791</v>
      </c>
      <c r="C3" s="76">
        <v>4030</v>
      </c>
      <c r="D3" s="90">
        <v>391</v>
      </c>
      <c r="E3" s="76">
        <v>901</v>
      </c>
      <c r="F3" s="86"/>
      <c r="G3" s="71"/>
    </row>
    <row r="4" spans="1:9" ht="17.25" customHeight="1" thickBot="1">
      <c r="A4" s="54" t="s">
        <v>6</v>
      </c>
      <c r="B4" s="90">
        <v>3451</v>
      </c>
      <c r="C4" s="76">
        <v>6353</v>
      </c>
      <c r="D4" s="90">
        <v>754</v>
      </c>
      <c r="E4" s="76">
        <v>1420</v>
      </c>
      <c r="F4" s="86"/>
      <c r="G4" s="71"/>
      <c r="I4" s="87"/>
    </row>
    <row r="5" spans="1:9" ht="17.25" customHeight="1" thickBot="1">
      <c r="A5" s="54" t="s">
        <v>183</v>
      </c>
      <c r="B5" s="90">
        <v>-1660</v>
      </c>
      <c r="C5" s="76">
        <v>-2323</v>
      </c>
      <c r="D5" s="90">
        <f>-363</f>
        <v>-363</v>
      </c>
      <c r="E5" s="76">
        <v>-519</v>
      </c>
      <c r="F5" s="86"/>
      <c r="G5" s="71"/>
      <c r="I5" s="87"/>
    </row>
    <row r="6" spans="1:9" ht="17.25" customHeight="1" thickBot="1">
      <c r="A6" s="54" t="s">
        <v>91</v>
      </c>
      <c r="B6" s="90">
        <v>-1551</v>
      </c>
      <c r="C6" s="76">
        <v>-2293</v>
      </c>
      <c r="D6" s="90">
        <f>-339</f>
        <v>-339</v>
      </c>
      <c r="E6" s="76">
        <v>-512</v>
      </c>
      <c r="F6" s="86"/>
      <c r="G6" s="71"/>
      <c r="I6" s="87"/>
    </row>
    <row r="7" spans="1:8" ht="17.25" customHeight="1" thickBot="1">
      <c r="A7" s="54" t="s">
        <v>92</v>
      </c>
      <c r="B7" s="90">
        <f>-1535</f>
        <v>-1535</v>
      </c>
      <c r="C7" s="76">
        <v>-2140</v>
      </c>
      <c r="D7" s="90">
        <f>-335</f>
        <v>-335</v>
      </c>
      <c r="E7" s="76">
        <v>-478</v>
      </c>
      <c r="F7" s="86"/>
      <c r="G7" s="71"/>
      <c r="H7" s="87"/>
    </row>
    <row r="8" spans="1:7" ht="17.25" customHeight="1" thickBot="1">
      <c r="A8" s="54" t="s">
        <v>93</v>
      </c>
      <c r="B8" s="90">
        <f>-609</f>
        <v>-609</v>
      </c>
      <c r="C8" s="76">
        <v>-3844</v>
      </c>
      <c r="D8" s="90">
        <f>-133</f>
        <v>-133</v>
      </c>
      <c r="E8" s="76">
        <v>-859</v>
      </c>
      <c r="F8" s="86"/>
      <c r="G8" s="71"/>
    </row>
    <row r="9" spans="1:7" ht="17.25" customHeight="1" thickBot="1">
      <c r="A9" s="54" t="s">
        <v>11</v>
      </c>
      <c r="B9" s="90">
        <v>38277</v>
      </c>
      <c r="C9" s="76">
        <v>4608</v>
      </c>
      <c r="D9" s="90">
        <v>8362</v>
      </c>
      <c r="E9" s="76">
        <v>1030</v>
      </c>
      <c r="F9" s="86"/>
      <c r="G9" s="71"/>
    </row>
    <row r="10" spans="1:7" ht="17.25" customHeight="1" thickBot="1">
      <c r="A10" s="54" t="s">
        <v>13</v>
      </c>
      <c r="B10" s="90">
        <v>-14</v>
      </c>
      <c r="C10" s="76">
        <v>-11</v>
      </c>
      <c r="D10" s="90">
        <f>-3</f>
        <v>-3</v>
      </c>
      <c r="E10" s="76">
        <v>-2</v>
      </c>
      <c r="F10" s="86"/>
      <c r="G10" s="71"/>
    </row>
    <row r="11" spans="1:7" ht="17.25" customHeight="1" thickBot="1">
      <c r="A11" s="54" t="s">
        <v>15</v>
      </c>
      <c r="B11" s="90">
        <f>-2402</f>
        <v>-2402</v>
      </c>
      <c r="C11" s="76">
        <v>-21100</v>
      </c>
      <c r="D11" s="90">
        <f>-525</f>
        <v>-525</v>
      </c>
      <c r="E11" s="76">
        <v>-4716</v>
      </c>
      <c r="F11" s="86"/>
      <c r="G11" s="71"/>
    </row>
    <row r="12" spans="1:7" ht="17.25" customHeight="1" thickBot="1">
      <c r="A12" s="54" t="s">
        <v>17</v>
      </c>
      <c r="B12" s="90">
        <v>35861</v>
      </c>
      <c r="C12" s="76">
        <v>-16503</v>
      </c>
      <c r="D12" s="90">
        <v>7834</v>
      </c>
      <c r="E12" s="76">
        <v>-3689</v>
      </c>
      <c r="F12" s="86"/>
      <c r="G12" s="71"/>
    </row>
    <row r="13" spans="1:7" ht="17.25" customHeight="1" thickBot="1">
      <c r="A13" s="54" t="s">
        <v>22</v>
      </c>
      <c r="B13" s="91">
        <f>-(0.07)</f>
        <v>-0.07</v>
      </c>
      <c r="C13" s="77">
        <v>-0.46</v>
      </c>
      <c r="D13" s="91">
        <f>-(0.02)</f>
        <v>-0.02</v>
      </c>
      <c r="E13" s="77">
        <v>-0.1</v>
      </c>
      <c r="F13" s="86"/>
      <c r="G13" s="71"/>
    </row>
    <row r="14" spans="1:6" ht="17.25" customHeight="1" thickBot="1">
      <c r="A14" s="1"/>
      <c r="B14" s="85">
        <v>44561</v>
      </c>
      <c r="C14" s="85">
        <v>44196</v>
      </c>
      <c r="D14" s="85">
        <f>B14</f>
        <v>44561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69018</v>
      </c>
      <c r="C15" s="76">
        <v>103555</v>
      </c>
      <c r="D15" s="90">
        <v>15006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8410</v>
      </c>
      <c r="C16" s="76">
        <v>42338</v>
      </c>
      <c r="D16" s="90">
        <v>1828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60608</v>
      </c>
      <c r="C17" s="76">
        <v>61217</v>
      </c>
      <c r="D17" s="90">
        <v>13177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7.23</v>
      </c>
      <c r="C19" s="78">
        <v>7.3</v>
      </c>
      <c r="D19" s="92">
        <v>1.5716553129006001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0.12184629797322337</v>
      </c>
      <c r="C20" s="79">
        <v>0.41</v>
      </c>
      <c r="D20" s="93">
        <f>B20</f>
        <v>0.12184629797322337</v>
      </c>
      <c r="E20" s="82">
        <f>C20</f>
        <v>0.41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7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186</v>
      </c>
      <c r="C2" s="1" t="s">
        <v>181</v>
      </c>
      <c r="D2" s="1" t="str">
        <f>B2</f>
        <v>od 01.01.2021
do 30.09.2021</v>
      </c>
      <c r="E2" s="1" t="str">
        <f>C2</f>
        <v>od 01.01.2020
do 30.09.2020</v>
      </c>
    </row>
    <row r="3" spans="1:7" ht="17.25" customHeight="1" thickBot="1" thickTop="1">
      <c r="A3" s="54" t="s">
        <v>5</v>
      </c>
      <c r="B3" s="90">
        <v>1605.92974</v>
      </c>
      <c r="C3" s="76">
        <v>2974</v>
      </c>
      <c r="D3" s="90">
        <v>352.29431926759355</v>
      </c>
      <c r="E3" s="76">
        <v>670</v>
      </c>
      <c r="F3" s="86"/>
      <c r="G3" s="71"/>
    </row>
    <row r="4" spans="1:9" ht="17.25" customHeight="1" thickBot="1">
      <c r="A4" s="54" t="s">
        <v>6</v>
      </c>
      <c r="B4" s="90">
        <v>2503.46644</v>
      </c>
      <c r="C4" s="76">
        <v>4800</v>
      </c>
      <c r="D4" s="90">
        <v>549.1877903008794</v>
      </c>
      <c r="E4" s="76">
        <v>1081</v>
      </c>
      <c r="F4" s="86"/>
      <c r="G4" s="71"/>
      <c r="I4" s="87"/>
    </row>
    <row r="5" spans="1:9" ht="17.25" customHeight="1" thickBot="1">
      <c r="A5" s="54" t="s">
        <v>183</v>
      </c>
      <c r="B5" s="90">
        <v>-897.5367</v>
      </c>
      <c r="C5" s="76">
        <v>-1826</v>
      </c>
      <c r="D5" s="90">
        <v>-196.89347103328586</v>
      </c>
      <c r="E5" s="76">
        <v>-411</v>
      </c>
      <c r="F5" s="86"/>
      <c r="G5" s="71"/>
      <c r="I5" s="87"/>
    </row>
    <row r="6" spans="1:9" ht="17.25" customHeight="1" thickBot="1">
      <c r="A6" s="54" t="s">
        <v>91</v>
      </c>
      <c r="B6" s="90">
        <v>-854.58948</v>
      </c>
      <c r="C6" s="76">
        <v>-1843</v>
      </c>
      <c r="D6" s="90">
        <v>-187.47209894116958</v>
      </c>
      <c r="E6" s="76">
        <v>-415</v>
      </c>
      <c r="F6" s="86"/>
      <c r="G6" s="71"/>
      <c r="I6" s="87"/>
    </row>
    <row r="7" spans="1:8" ht="17.25" customHeight="1" thickBot="1">
      <c r="A7" s="54" t="s">
        <v>92</v>
      </c>
      <c r="B7" s="90">
        <v>-854.18769</v>
      </c>
      <c r="C7" s="76">
        <v>-1692</v>
      </c>
      <c r="D7" s="90">
        <v>-187.38395789052902</v>
      </c>
      <c r="E7" s="76">
        <v>-381</v>
      </c>
      <c r="F7" s="86"/>
      <c r="G7" s="71"/>
      <c r="H7" s="87"/>
    </row>
    <row r="8" spans="1:7" ht="17.25" customHeight="1" thickBot="1">
      <c r="A8" s="54" t="s">
        <v>93</v>
      </c>
      <c r="B8" s="90">
        <v>290.26631</v>
      </c>
      <c r="C8" s="76">
        <v>-3596</v>
      </c>
      <c r="D8" s="90">
        <v>63.675993750365606</v>
      </c>
      <c r="E8" s="76">
        <v>-810</v>
      </c>
      <c r="F8" s="86"/>
      <c r="G8" s="71"/>
    </row>
    <row r="9" spans="1:7" ht="17.25" customHeight="1" thickBot="1">
      <c r="A9" s="54" t="s">
        <v>11</v>
      </c>
      <c r="B9" s="90">
        <v>38644</v>
      </c>
      <c r="C9" s="76">
        <v>3641</v>
      </c>
      <c r="D9" s="90">
        <v>8477.37066864263</v>
      </c>
      <c r="E9" s="76">
        <v>820</v>
      </c>
      <c r="F9" s="86"/>
      <c r="G9" s="71"/>
    </row>
    <row r="10" spans="1:7" ht="17.25" customHeight="1" thickBot="1">
      <c r="A10" s="54" t="s">
        <v>13</v>
      </c>
      <c r="B10" s="90">
        <v>-9</v>
      </c>
      <c r="C10" s="76">
        <v>-2</v>
      </c>
      <c r="D10" s="90">
        <v>-1.974338474738217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90">
        <v>-2036</v>
      </c>
      <c r="C11" s="76">
        <v>-20195</v>
      </c>
      <c r="D11" s="90">
        <v>-446.6392371741122</v>
      </c>
      <c r="E11" s="76">
        <v>-4546</v>
      </c>
      <c r="F11" s="86"/>
      <c r="G11" s="71"/>
    </row>
    <row r="12" spans="1:7" ht="17.25" customHeight="1" thickBot="1">
      <c r="A12" s="54" t="s">
        <v>17</v>
      </c>
      <c r="B12" s="90">
        <v>36599</v>
      </c>
      <c r="C12" s="76">
        <v>-16556</v>
      </c>
      <c r="D12" s="90">
        <v>8028.757092993779</v>
      </c>
      <c r="E12" s="76">
        <v>-3727</v>
      </c>
      <c r="F12" s="86"/>
      <c r="G12" s="71"/>
    </row>
    <row r="13" spans="1:7" ht="17.25" customHeight="1" thickBot="1">
      <c r="A13" s="54" t="s">
        <v>22</v>
      </c>
      <c r="B13" s="91">
        <v>0.03461964186039855</v>
      </c>
      <c r="C13" s="77">
        <v>-0.43</v>
      </c>
      <c r="D13" s="91">
        <v>0.007594543434071401</v>
      </c>
      <c r="E13" s="77">
        <v>-0.1</v>
      </c>
      <c r="F13" s="86"/>
      <c r="G13" s="71"/>
    </row>
    <row r="14" spans="1:6" ht="17.25" customHeight="1" thickBot="1">
      <c r="A14" s="1"/>
      <c r="B14" s="85">
        <v>44469</v>
      </c>
      <c r="C14" s="85">
        <v>44196</v>
      </c>
      <c r="D14" s="85">
        <f>B14</f>
        <v>44469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90">
        <v>82747.76324</v>
      </c>
      <c r="C15" s="76">
        <v>103555</v>
      </c>
      <c r="D15" s="90">
        <v>17860.899920136413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90">
        <v>21241</v>
      </c>
      <c r="C16" s="76">
        <v>42338</v>
      </c>
      <c r="D16" s="90">
        <v>4584.694003755747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90">
        <v>61507.33439</v>
      </c>
      <c r="C17" s="76">
        <v>61217</v>
      </c>
      <c r="D17" s="90">
        <v>13276.205916380668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90">
        <v>8384440</v>
      </c>
      <c r="C18" s="76">
        <v>8384440</v>
      </c>
      <c r="D18" s="90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92">
        <v>7.335890577068952</v>
      </c>
      <c r="C19" s="78">
        <v>7.3</v>
      </c>
      <c r="D19" s="92">
        <v>1.5834338269915067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93">
        <v>0.25668885802259905</v>
      </c>
      <c r="C20" s="79">
        <v>0.41</v>
      </c>
      <c r="D20" s="93"/>
      <c r="E20" s="82">
        <v>0.41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7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185</v>
      </c>
      <c r="C2" s="1" t="s">
        <v>180</v>
      </c>
      <c r="D2" s="1" t="str">
        <f>B2</f>
        <v>od 01.01.2021
do 30.06.2021</v>
      </c>
      <c r="E2" s="1" t="str">
        <f>C2</f>
        <v>od 01.01.2020
do 30.06.2020</v>
      </c>
    </row>
    <row r="3" spans="1:7" ht="17.25" customHeight="1" thickBot="1" thickTop="1">
      <c r="A3" s="54" t="s">
        <v>5</v>
      </c>
      <c r="B3" s="76">
        <v>1237</v>
      </c>
      <c r="C3" s="76">
        <v>2247</v>
      </c>
      <c r="D3" s="76">
        <v>272</v>
      </c>
      <c r="E3" s="76">
        <v>506</v>
      </c>
      <c r="F3" s="86"/>
      <c r="G3" s="71"/>
    </row>
    <row r="4" spans="1:9" ht="17.25" customHeight="1" thickBot="1">
      <c r="A4" s="54" t="s">
        <v>6</v>
      </c>
      <c r="B4" s="76">
        <v>1715</v>
      </c>
      <c r="C4" s="76">
        <v>3490</v>
      </c>
      <c r="D4" s="76">
        <v>377</v>
      </c>
      <c r="E4" s="76">
        <v>786</v>
      </c>
      <c r="F4" s="86"/>
      <c r="G4" s="71"/>
      <c r="I4" s="87"/>
    </row>
    <row r="5" spans="1:9" ht="17.25" customHeight="1" thickBot="1">
      <c r="A5" s="54" t="s">
        <v>183</v>
      </c>
      <c r="B5" s="76">
        <v>-478</v>
      </c>
      <c r="C5" s="76">
        <v>-1243</v>
      </c>
      <c r="D5" s="76">
        <v>-105</v>
      </c>
      <c r="E5" s="76">
        <v>-280</v>
      </c>
      <c r="F5" s="86"/>
      <c r="G5" s="71"/>
      <c r="I5" s="87"/>
    </row>
    <row r="6" spans="1:9" ht="17.25" customHeight="1" thickBot="1">
      <c r="A6" s="54" t="s">
        <v>91</v>
      </c>
      <c r="B6" s="76">
        <v>-489</v>
      </c>
      <c r="C6" s="76">
        <v>-1258</v>
      </c>
      <c r="D6" s="76">
        <v>-107</v>
      </c>
      <c r="E6" s="76">
        <v>-283</v>
      </c>
      <c r="F6" s="86"/>
      <c r="G6" s="71"/>
      <c r="I6" s="87"/>
    </row>
    <row r="7" spans="1:8" ht="17.25" customHeight="1" thickBot="1">
      <c r="A7" s="54" t="s">
        <v>92</v>
      </c>
      <c r="B7" s="76">
        <v>-489</v>
      </c>
      <c r="C7" s="76">
        <v>-1105</v>
      </c>
      <c r="D7" s="76">
        <v>-107</v>
      </c>
      <c r="E7" s="76">
        <v>-249</v>
      </c>
      <c r="F7" s="86"/>
      <c r="G7" s="71"/>
      <c r="H7" s="87"/>
    </row>
    <row r="8" spans="1:7" ht="17.25" customHeight="1" thickBot="1">
      <c r="A8" s="54" t="s">
        <v>93</v>
      </c>
      <c r="B8" s="76">
        <v>148</v>
      </c>
      <c r="C8" s="76">
        <v>-983</v>
      </c>
      <c r="D8" s="76">
        <v>33</v>
      </c>
      <c r="E8" s="76">
        <v>-221</v>
      </c>
      <c r="F8" s="86"/>
      <c r="G8" s="71"/>
    </row>
    <row r="9" spans="1:7" ht="17.25" customHeight="1" thickBot="1">
      <c r="A9" s="54" t="s">
        <v>11</v>
      </c>
      <c r="B9" s="76">
        <v>2083</v>
      </c>
      <c r="C9" s="76">
        <v>3170</v>
      </c>
      <c r="D9" s="76">
        <v>458</v>
      </c>
      <c r="E9" s="76">
        <v>714</v>
      </c>
      <c r="F9" s="86"/>
      <c r="G9" s="71"/>
    </row>
    <row r="10" spans="1:7" ht="17.25" customHeight="1" thickBot="1">
      <c r="A10" s="54" t="s">
        <v>13</v>
      </c>
      <c r="B10" s="76">
        <v>-2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-1511</v>
      </c>
      <c r="C11" s="76">
        <v>-19301</v>
      </c>
      <c r="D11" s="76">
        <v>-332</v>
      </c>
      <c r="E11" s="76">
        <v>-4346</v>
      </c>
      <c r="F11" s="86"/>
      <c r="G11" s="71"/>
    </row>
    <row r="12" spans="1:7" ht="17.25" customHeight="1" thickBot="1">
      <c r="A12" s="54" t="s">
        <v>17</v>
      </c>
      <c r="B12" s="76">
        <v>570</v>
      </c>
      <c r="C12" s="76">
        <v>-16133</v>
      </c>
      <c r="D12" s="76">
        <v>125</v>
      </c>
      <c r="E12" s="76">
        <v>-3633</v>
      </c>
      <c r="F12" s="86"/>
      <c r="G12" s="71"/>
    </row>
    <row r="13" spans="1:7" ht="17.25" customHeight="1" thickBot="1">
      <c r="A13" s="54" t="s">
        <v>22</v>
      </c>
      <c r="B13" s="77">
        <v>0.02</v>
      </c>
      <c r="C13" s="77">
        <v>-0.12</v>
      </c>
      <c r="D13" s="77">
        <v>0</v>
      </c>
      <c r="E13" s="77">
        <v>-0.03</v>
      </c>
      <c r="F13" s="86"/>
      <c r="G13" s="71"/>
    </row>
    <row r="14" spans="1:6" ht="17.25" customHeight="1" thickBot="1">
      <c r="A14" s="1"/>
      <c r="B14" s="85">
        <v>44377</v>
      </c>
      <c r="C14" s="85">
        <v>44196</v>
      </c>
      <c r="D14" s="85">
        <f>B14</f>
        <v>44377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96049</v>
      </c>
      <c r="C15" s="76">
        <v>103555</v>
      </c>
      <c r="D15" s="76">
        <v>21246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34684</v>
      </c>
      <c r="C16" s="76">
        <v>42338</v>
      </c>
      <c r="D16" s="76">
        <v>7672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61365</v>
      </c>
      <c r="C17" s="76">
        <v>61217</v>
      </c>
      <c r="D17" s="76">
        <v>13574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7.3</v>
      </c>
      <c r="C19" s="78">
        <v>7.3</v>
      </c>
      <c r="D19" s="88">
        <v>1.6</v>
      </c>
      <c r="E19" s="89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0.36</v>
      </c>
      <c r="C20" s="79">
        <v>0.41</v>
      </c>
      <c r="D20" s="79">
        <f>B20</f>
        <v>0.36</v>
      </c>
      <c r="E20" s="82">
        <v>0.41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6" width="9.140625" style="37" customWidth="1"/>
    <col min="7" max="9" width="12.8515625" style="37" bestFit="1" customWidth="1"/>
    <col min="10" max="16384" width="9.140625" style="37" customWidth="1"/>
  </cols>
  <sheetData>
    <row r="1" spans="1:5" ht="16.5" customHeight="1" thickBot="1" thickTop="1">
      <c r="A1" s="96" t="s">
        <v>0</v>
      </c>
      <c r="B1" s="98" t="s">
        <v>1</v>
      </c>
      <c r="C1" s="99"/>
      <c r="D1" s="98" t="s">
        <v>25</v>
      </c>
      <c r="E1" s="99"/>
    </row>
    <row r="2" spans="1:5" ht="51" customHeight="1" thickBot="1" thickTop="1">
      <c r="A2" s="97"/>
      <c r="B2" s="1" t="s">
        <v>184</v>
      </c>
      <c r="C2" s="1" t="s">
        <v>178</v>
      </c>
      <c r="D2" s="1" t="str">
        <f>B2</f>
        <v>od 01.01.2021
do 31.03.2021</v>
      </c>
      <c r="E2" s="1" t="str">
        <f>C2</f>
        <v>od 01.01.2020
do 31.03.2020</v>
      </c>
    </row>
    <row r="3" spans="1:7" ht="17.25" customHeight="1" thickBot="1" thickTop="1">
      <c r="A3" s="54" t="s">
        <v>5</v>
      </c>
      <c r="B3" s="76">
        <v>663</v>
      </c>
      <c r="C3" s="76">
        <v>1575</v>
      </c>
      <c r="D3" s="76">
        <v>145</v>
      </c>
      <c r="E3" s="76">
        <v>358</v>
      </c>
      <c r="F3" s="86"/>
      <c r="G3" s="71"/>
    </row>
    <row r="4" spans="1:9" ht="17.25" customHeight="1" thickBot="1">
      <c r="A4" s="54" t="s">
        <v>6</v>
      </c>
      <c r="B4" s="76">
        <v>1105</v>
      </c>
      <c r="C4" s="76">
        <v>2012</v>
      </c>
      <c r="D4" s="76">
        <v>242</v>
      </c>
      <c r="E4" s="76">
        <v>457</v>
      </c>
      <c r="F4" s="86"/>
      <c r="G4" s="71"/>
      <c r="I4" s="87"/>
    </row>
    <row r="5" spans="1:9" ht="17.25" customHeight="1" thickBot="1">
      <c r="A5" s="54" t="s">
        <v>183</v>
      </c>
      <c r="B5" s="76">
        <v>-442</v>
      </c>
      <c r="C5" s="76">
        <v>-437</v>
      </c>
      <c r="D5" s="76">
        <v>-97</v>
      </c>
      <c r="E5" s="76">
        <v>-99</v>
      </c>
      <c r="F5" s="86"/>
      <c r="G5" s="71"/>
      <c r="I5" s="87"/>
    </row>
    <row r="6" spans="1:9" ht="17.25" customHeight="1" thickBot="1">
      <c r="A6" s="54" t="s">
        <v>91</v>
      </c>
      <c r="B6" s="76">
        <v>-438</v>
      </c>
      <c r="C6" s="76">
        <v>-452</v>
      </c>
      <c r="D6" s="76">
        <v>-96</v>
      </c>
      <c r="E6" s="76">
        <v>-103</v>
      </c>
      <c r="F6" s="86"/>
      <c r="G6" s="71"/>
      <c r="I6" s="87"/>
    </row>
    <row r="7" spans="1:8" ht="17.25" customHeight="1" thickBot="1">
      <c r="A7" s="54" t="s">
        <v>92</v>
      </c>
      <c r="B7" s="76">
        <v>-437</v>
      </c>
      <c r="C7" s="76">
        <v>-335</v>
      </c>
      <c r="D7" s="76">
        <v>-96</v>
      </c>
      <c r="E7" s="76">
        <v>-76</v>
      </c>
      <c r="F7" s="86"/>
      <c r="G7" s="71"/>
      <c r="H7" s="87"/>
    </row>
    <row r="8" spans="1:7" ht="17.25" customHeight="1" thickBot="1">
      <c r="A8" s="54" t="s">
        <v>93</v>
      </c>
      <c r="B8" s="76">
        <v>-418</v>
      </c>
      <c r="C8" s="76">
        <v>-353</v>
      </c>
      <c r="D8" s="76">
        <v>-91</v>
      </c>
      <c r="E8" s="76">
        <v>-80</v>
      </c>
      <c r="F8" s="86"/>
      <c r="G8" s="71"/>
    </row>
    <row r="9" spans="1:7" ht="17.25" customHeight="1" thickBot="1">
      <c r="A9" s="54" t="s">
        <v>11</v>
      </c>
      <c r="B9" s="76">
        <v>1187</v>
      </c>
      <c r="C9" s="76">
        <v>1429</v>
      </c>
      <c r="D9" s="76">
        <v>260</v>
      </c>
      <c r="E9" s="76">
        <v>325</v>
      </c>
      <c r="F9" s="86"/>
      <c r="G9" s="71"/>
    </row>
    <row r="10" spans="1:7" ht="17.25" customHeight="1" thickBot="1">
      <c r="A10" s="54" t="s">
        <v>13</v>
      </c>
      <c r="B10" s="76">
        <v>0</v>
      </c>
      <c r="C10" s="76">
        <v>-2</v>
      </c>
      <c r="D10" s="76">
        <v>0</v>
      </c>
      <c r="E10" s="76">
        <v>0</v>
      </c>
      <c r="F10" s="86"/>
      <c r="G10" s="71"/>
    </row>
    <row r="11" spans="1:7" ht="17.25" customHeight="1" thickBot="1">
      <c r="A11" s="54" t="s">
        <v>15</v>
      </c>
      <c r="B11" s="76">
        <v>-759</v>
      </c>
      <c r="C11" s="76">
        <v>-857</v>
      </c>
      <c r="D11" s="76">
        <v>-166</v>
      </c>
      <c r="E11" s="76">
        <v>-195</v>
      </c>
      <c r="F11" s="86"/>
      <c r="G11" s="71"/>
    </row>
    <row r="12" spans="1:7" ht="17.25" customHeight="1" thickBot="1">
      <c r="A12" s="54" t="s">
        <v>17</v>
      </c>
      <c r="B12" s="76">
        <v>428</v>
      </c>
      <c r="C12" s="76">
        <v>570</v>
      </c>
      <c r="D12" s="76">
        <v>94</v>
      </c>
      <c r="E12" s="76">
        <v>130</v>
      </c>
      <c r="F12" s="86"/>
      <c r="G12" s="71"/>
    </row>
    <row r="13" spans="1:7" ht="17.25" customHeight="1" thickBot="1">
      <c r="A13" s="54" t="s">
        <v>22</v>
      </c>
      <c r="B13" s="77">
        <f>-0.05</f>
        <v>-0.05</v>
      </c>
      <c r="C13" s="77">
        <v>-0.04</v>
      </c>
      <c r="D13" s="77">
        <v>-0.01</v>
      </c>
      <c r="E13" s="77">
        <v>-0.01</v>
      </c>
      <c r="F13" s="86"/>
      <c r="G13" s="71"/>
    </row>
    <row r="14" spans="1:6" ht="17.25" customHeight="1" thickBot="1">
      <c r="A14" s="1"/>
      <c r="B14" s="85">
        <v>44286</v>
      </c>
      <c r="C14" s="85">
        <v>44196</v>
      </c>
      <c r="D14" s="85">
        <f>B14</f>
        <v>44286</v>
      </c>
      <c r="E14" s="85">
        <f>C14</f>
        <v>44196</v>
      </c>
      <c r="F14" s="86"/>
    </row>
    <row r="15" spans="1:9" ht="17.25" customHeight="1" thickBot="1" thickTop="1">
      <c r="A15" s="54" t="s">
        <v>18</v>
      </c>
      <c r="B15" s="76">
        <v>99536</v>
      </c>
      <c r="C15" s="76">
        <v>103555</v>
      </c>
      <c r="D15" s="76">
        <v>21358</v>
      </c>
      <c r="E15" s="80">
        <v>22440</v>
      </c>
      <c r="F15" s="86"/>
      <c r="G15" s="86"/>
      <c r="I15" s="86"/>
    </row>
    <row r="16" spans="1:9" ht="17.25" customHeight="1" thickBot="1">
      <c r="A16" s="54" t="s">
        <v>158</v>
      </c>
      <c r="B16" s="76">
        <v>38737</v>
      </c>
      <c r="C16" s="76">
        <v>42338</v>
      </c>
      <c r="D16" s="76">
        <v>8312</v>
      </c>
      <c r="E16" s="80">
        <v>9174</v>
      </c>
      <c r="F16" s="86"/>
      <c r="G16" s="86"/>
      <c r="I16" s="86"/>
    </row>
    <row r="17" spans="1:9" ht="17.25" customHeight="1" thickBot="1">
      <c r="A17" s="54" t="s">
        <v>20</v>
      </c>
      <c r="B17" s="76">
        <v>60799</v>
      </c>
      <c r="C17" s="76">
        <v>61217</v>
      </c>
      <c r="D17" s="76">
        <v>13046</v>
      </c>
      <c r="E17" s="80">
        <v>13265</v>
      </c>
      <c r="F17" s="86"/>
      <c r="G17" s="86"/>
      <c r="I17" s="86"/>
    </row>
    <row r="18" spans="1:9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86"/>
      <c r="G18" s="86"/>
      <c r="I18" s="86"/>
    </row>
    <row r="19" spans="1:9" ht="17.25" customHeight="1" thickBot="1">
      <c r="A19" s="54" t="s">
        <v>23</v>
      </c>
      <c r="B19" s="78">
        <v>7.25</v>
      </c>
      <c r="C19" s="78">
        <v>7.3</v>
      </c>
      <c r="D19" s="83">
        <v>1.56</v>
      </c>
      <c r="E19" s="84">
        <v>1.58</v>
      </c>
      <c r="F19" s="86"/>
      <c r="G19" s="86"/>
      <c r="I19" s="86"/>
    </row>
    <row r="20" spans="1:9" ht="17.25" customHeight="1" thickBot="1">
      <c r="A20" s="54" t="s">
        <v>31</v>
      </c>
      <c r="B20" s="79">
        <v>0.389</v>
      </c>
      <c r="C20" s="79">
        <v>0.409</v>
      </c>
      <c r="D20" s="79">
        <f>B20</f>
        <v>0.389</v>
      </c>
      <c r="E20" s="82">
        <v>0.41</v>
      </c>
      <c r="F20" s="15"/>
      <c r="G20" s="86"/>
      <c r="I20" s="86"/>
    </row>
    <row r="21" ht="16.5" customHeight="1"/>
    <row r="22" spans="1:5" ht="14.25">
      <c r="A22" s="100"/>
      <c r="B22" s="100"/>
      <c r="C22" s="100"/>
      <c r="D22" s="100"/>
      <c r="E22" s="100"/>
    </row>
    <row r="23" ht="16.5" customHeight="1">
      <c r="A23" s="68"/>
    </row>
    <row r="24" ht="14.25">
      <c r="A24" s="73"/>
    </row>
    <row r="25" ht="14.25">
      <c r="A25" s="68"/>
    </row>
    <row r="26" ht="14.25">
      <c r="A26" s="68"/>
    </row>
    <row r="27" ht="14.25">
      <c r="A27" s="68"/>
    </row>
    <row r="28" ht="14.2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2023-05-11T13:58:26Z</dcterms:modified>
  <cp:category/>
  <cp:version/>
  <cp:contentType/>
  <cp:contentStatus/>
</cp:coreProperties>
</file>